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파일\★★★업무폴더\03.공사\007.2026년\026.★★[총무부]_병동 출입통제 자동문 설치공사\00.작성중\"/>
    </mc:Choice>
  </mc:AlternateContent>
  <xr:revisionPtr revIDLastSave="0" documentId="13_ncr:1_{0BF5D642-0DCE-4E0E-AC17-5D2B4111EC8D}" xr6:coauthVersionLast="36" xr6:coauthVersionMax="46" xr10:uidLastSave="{00000000-0000-0000-0000-000000000000}"/>
  <bookViews>
    <workbookView xWindow="0" yWindow="0" windowWidth="28800" windowHeight="12180" xr2:uid="{D49E3432-361F-4B73-8804-979079DC53FA}"/>
  </bookViews>
  <sheets>
    <sheet name="원가계산서" sheetId="9" r:id="rId1"/>
    <sheet name="공종별집계표" sheetId="7" r:id="rId2"/>
    <sheet name="공종별내역서" sheetId="6" r:id="rId3"/>
    <sheet name=" 공사설정 " sheetId="2" state="hidden" r:id="rId4"/>
  </sheets>
  <definedNames>
    <definedName name="_xlnm._FilterDatabase" localSheetId="2" hidden="1">공종별내역서!$A$2:$M$185</definedName>
    <definedName name="_xlnm.Print_Area" localSheetId="2">공종별내역서!$A$1:$M$185</definedName>
    <definedName name="_xlnm.Print_Area" localSheetId="1">공종별집계표!$A$1:$M$29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6" l="1"/>
  <c r="J6" i="6"/>
  <c r="H34" i="6" l="1"/>
  <c r="K34" i="6" l="1"/>
  <c r="F34" i="6"/>
  <c r="L34" i="6" s="1"/>
  <c r="H6" i="6" l="1"/>
  <c r="L6" i="6" s="1"/>
  <c r="K6" i="6"/>
  <c r="F163" i="6" l="1"/>
  <c r="F135" i="6"/>
  <c r="J109" i="6"/>
  <c r="F109" i="6"/>
  <c r="H59" i="6"/>
  <c r="H83" i="6"/>
  <c r="J31" i="6"/>
  <c r="J5" i="6"/>
  <c r="J29" i="6" s="1"/>
  <c r="I7" i="7" s="1"/>
  <c r="J7" i="7" s="1"/>
  <c r="H5" i="6"/>
  <c r="H29" i="6" s="1"/>
  <c r="G7" i="7" s="1"/>
  <c r="H7" i="7" s="1"/>
  <c r="J33" i="6"/>
  <c r="H163" i="6"/>
  <c r="J163" i="6"/>
  <c r="K163" i="6"/>
  <c r="F162" i="6"/>
  <c r="H162" i="6"/>
  <c r="J162" i="6"/>
  <c r="K162" i="6"/>
  <c r="F161" i="6"/>
  <c r="H161" i="6"/>
  <c r="H185" i="6" s="1"/>
  <c r="G13" i="7" s="1"/>
  <c r="H13" i="7" s="1"/>
  <c r="J161" i="6"/>
  <c r="K161" i="6"/>
  <c r="H135" i="6"/>
  <c r="H159" i="6" s="1"/>
  <c r="G12" i="7" s="1"/>
  <c r="H12" i="7" s="1"/>
  <c r="J135" i="6"/>
  <c r="J159" i="6" s="1"/>
  <c r="I12" i="7" s="1"/>
  <c r="J12" i="7" s="1"/>
  <c r="K135" i="6"/>
  <c r="H133" i="6"/>
  <c r="G11" i="7" s="1"/>
  <c r="H11" i="7" s="1"/>
  <c r="F110" i="6"/>
  <c r="H110" i="6"/>
  <c r="J110" i="6"/>
  <c r="K110" i="6"/>
  <c r="H109" i="6"/>
  <c r="F58" i="6"/>
  <c r="H58" i="6"/>
  <c r="J58" i="6"/>
  <c r="K58" i="6"/>
  <c r="F57" i="6"/>
  <c r="H57" i="6"/>
  <c r="J57" i="6"/>
  <c r="H84" i="6" l="1"/>
  <c r="H107" i="6" s="1"/>
  <c r="G10" i="7" s="1"/>
  <c r="H10" i="7" s="1"/>
  <c r="H33" i="6"/>
  <c r="H31" i="6"/>
  <c r="J59" i="6"/>
  <c r="J81" i="6" s="1"/>
  <c r="I9" i="7" s="1"/>
  <c r="J9" i="7" s="1"/>
  <c r="J83" i="6"/>
  <c r="H81" i="6"/>
  <c r="G9" i="7" s="1"/>
  <c r="H9" i="7" s="1"/>
  <c r="J185" i="6"/>
  <c r="I13" i="7" s="1"/>
  <c r="J13" i="7" s="1"/>
  <c r="F185" i="6"/>
  <c r="E13" i="7" s="1"/>
  <c r="F13" i="7" s="1"/>
  <c r="L57" i="6"/>
  <c r="L163" i="6"/>
  <c r="L162" i="6"/>
  <c r="L161" i="6"/>
  <c r="F159" i="6"/>
  <c r="E12" i="7" s="1"/>
  <c r="L135" i="6"/>
  <c r="L159" i="6" s="1"/>
  <c r="J133" i="6"/>
  <c r="I11" i="7" s="1"/>
  <c r="J11" i="7" s="1"/>
  <c r="L110" i="6"/>
  <c r="F133" i="6"/>
  <c r="E11" i="7" s="1"/>
  <c r="L109" i="6"/>
  <c r="K109" i="6"/>
  <c r="L58" i="6"/>
  <c r="K57" i="6"/>
  <c r="H32" i="6"/>
  <c r="L185" i="6" l="1"/>
  <c r="L13" i="7"/>
  <c r="T13" i="7" s="1"/>
  <c r="K13" i="7"/>
  <c r="H55" i="6"/>
  <c r="G8" i="7" s="1"/>
  <c r="H8" i="7" s="1"/>
  <c r="G6" i="7" s="1"/>
  <c r="H6" i="7" s="1"/>
  <c r="G5" i="7" s="1"/>
  <c r="H5" i="7" s="1"/>
  <c r="H29" i="7" s="1"/>
  <c r="J32" i="6"/>
  <c r="J55" i="6" s="1"/>
  <c r="I8" i="7" s="1"/>
  <c r="J8" i="7" s="1"/>
  <c r="F12" i="7"/>
  <c r="L12" i="7" s="1"/>
  <c r="K12" i="7"/>
  <c r="L133" i="6"/>
  <c r="F11" i="7"/>
  <c r="L11" i="7" s="1"/>
  <c r="K11" i="7"/>
  <c r="E29" i="9" l="1"/>
  <c r="E8" i="9"/>
  <c r="E14" i="9" s="1"/>
  <c r="E16" i="9" s="1"/>
  <c r="F31" i="6"/>
  <c r="K31" i="6"/>
  <c r="K5" i="6"/>
  <c r="F5" i="6"/>
  <c r="F84" i="6"/>
  <c r="E15" i="9" l="1"/>
  <c r="E17" i="9"/>
  <c r="E9" i="9"/>
  <c r="E10" i="9" s="1"/>
  <c r="F29" i="6"/>
  <c r="E7" i="7" s="1"/>
  <c r="L5" i="6"/>
  <c r="L29" i="6" s="1"/>
  <c r="L31" i="6"/>
  <c r="E23" i="9" l="1"/>
  <c r="J84" i="6"/>
  <c r="K84" i="6"/>
  <c r="E24" i="9"/>
  <c r="E13" i="9"/>
  <c r="E12" i="9"/>
  <c r="F83" i="6"/>
  <c r="K83" i="6"/>
  <c r="F7" i="7"/>
  <c r="K7" i="7"/>
  <c r="J107" i="6" l="1"/>
  <c r="I10" i="7" s="1"/>
  <c r="J10" i="7" s="1"/>
  <c r="I6" i="7" s="1"/>
  <c r="J6" i="7" s="1"/>
  <c r="L84" i="6"/>
  <c r="L7" i="7"/>
  <c r="F107" i="6"/>
  <c r="E10" i="7" s="1"/>
  <c r="L83" i="6"/>
  <c r="L107" i="6" s="1"/>
  <c r="I5" i="7" l="1"/>
  <c r="J5" i="7" s="1"/>
  <c r="J29" i="7" s="1"/>
  <c r="E11" i="9"/>
  <c r="F10" i="7"/>
  <c r="L10" i="7" s="1"/>
  <c r="K10" i="7"/>
  <c r="K59" i="6"/>
  <c r="F59" i="6"/>
  <c r="F32" i="6"/>
  <c r="K32" i="6"/>
  <c r="L59" i="6" l="1"/>
  <c r="L81" i="6" s="1"/>
  <c r="F81" i="6"/>
  <c r="E9" i="7" s="1"/>
  <c r="L32" i="6"/>
  <c r="F33" i="6" l="1"/>
  <c r="K33" i="6"/>
  <c r="F9" i="7"/>
  <c r="L9" i="7" s="1"/>
  <c r="K9" i="7"/>
  <c r="L33" i="6" l="1"/>
  <c r="L55" i="6" s="1"/>
  <c r="F55" i="6"/>
  <c r="E8" i="7" s="1"/>
  <c r="F8" i="7" l="1"/>
  <c r="K8" i="7"/>
  <c r="L8" i="7" l="1"/>
  <c r="E6" i="7"/>
  <c r="F6" i="7" l="1"/>
  <c r="K6" i="7"/>
  <c r="E4" i="9" l="1"/>
  <c r="E7" i="9" s="1"/>
  <c r="E5" i="7"/>
  <c r="L6" i="7"/>
  <c r="E22" i="9" l="1"/>
  <c r="E19" i="9"/>
  <c r="E20" i="9"/>
  <c r="E21" i="9"/>
  <c r="E18" i="9"/>
  <c r="F5" i="7"/>
  <c r="K5" i="7"/>
  <c r="E25" i="9" l="1"/>
  <c r="L5" i="7"/>
  <c r="L29" i="7" s="1"/>
  <c r="F29" i="7"/>
  <c r="E26" i="9" l="1"/>
  <c r="E27" i="9" s="1"/>
  <c r="E28" i="9" s="1"/>
  <c r="E30" i="9" l="1"/>
  <c r="E31" i="9" l="1"/>
  <c r="E32" i="9" s="1"/>
  <c r="E33" i="9" l="1"/>
</calcChain>
</file>

<file path=xl/sharedStrings.xml><?xml version="1.0" encoding="utf-8"?>
<sst xmlns="http://schemas.openxmlformats.org/spreadsheetml/2006/main" count="773" uniqueCount="285">
  <si>
    <t>공 종 별 집 계 표</t>
  </si>
  <si>
    <t>[ 일산병원 병동출입문통제공사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</si>
  <si>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</si>
  <si>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</si>
  <si>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</si>
  <si>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</si>
  <si>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</si>
  <si>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</si>
  <si>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</si>
  <si>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</si>
  <si>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</si>
  <si>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</si>
  <si>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</si>
  <si>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</si>
  <si>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</si>
  <si>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</si>
  <si>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</si>
  <si>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</si>
  <si>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</si>
  <si>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</si>
  <si>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</si>
  <si>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</si>
  <si>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</si>
  <si>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</si>
  <si>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</si>
  <si>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</si>
  <si>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</si>
  <si>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</si>
  <si>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</si>
  <si>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</si>
  <si>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</si>
  <si>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</si>
  <si>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</si>
  <si>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</si>
  <si>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</si>
  <si>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</si>
  <si>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</si>
  <si>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</si>
  <si>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</si>
  <si>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</si>
  <si>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</si>
  <si>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</si>
  <si>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</si>
  <si>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</si>
  <si>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</si>
  <si>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</si>
  <si>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</si>
  <si>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</si>
  <si>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</si>
  <si>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</si>
  <si>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</si>
  <si>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일산병원 병동출입문통제공사</t>
  </si>
  <si>
    <t/>
  </si>
  <si>
    <t>01</t>
  </si>
  <si>
    <t>0101  ◆ 건 축 공 사</t>
  </si>
  <si>
    <t>0101</t>
  </si>
  <si>
    <t>010101  가  설  공  사</t>
  </si>
  <si>
    <t>010101</t>
  </si>
  <si>
    <t>건축물 현장정리</t>
  </si>
  <si>
    <t>M2</t>
  </si>
  <si>
    <t>53F2B39C2F2872390AF407EB8C81BD</t>
  </si>
  <si>
    <t>T</t>
  </si>
  <si>
    <t>F</t>
  </si>
  <si>
    <t>01010153F2B39C2F2872390AF407EB8C81BD</t>
  </si>
  <si>
    <t>[ 합           계 ]</t>
  </si>
  <si>
    <t>TOTAL</t>
  </si>
  <si>
    <t>010102  미장 및 수장공사</t>
  </si>
  <si>
    <t>010102</t>
  </si>
  <si>
    <t>비닐시트 깔기</t>
  </si>
  <si>
    <t>iQ.OPTIMA, 2.0t</t>
  </si>
  <si>
    <t>53F253312F297A7CB484917D10DBE3</t>
  </si>
  <si>
    <t>01010253F253312F297A7CB484917D10DBE3</t>
  </si>
  <si>
    <t>모르타르 바름</t>
  </si>
  <si>
    <t>바닥, 43mm</t>
  </si>
  <si>
    <t>53F2D3E72D2971B96DE468FB938E83</t>
  </si>
  <si>
    <t>01010253F2D3E72D2971B96DE468FB938E83</t>
  </si>
  <si>
    <t>창호주위 발포우레탄 충전</t>
  </si>
  <si>
    <t>M</t>
  </si>
  <si>
    <t>53F263102F28791AB534378AF175DD</t>
  </si>
  <si>
    <t>01010253F263102F28791AB534378AF175DD</t>
  </si>
  <si>
    <t>010103  창호 및 유리공사</t>
  </si>
  <si>
    <t>010103</t>
  </si>
  <si>
    <t>ASD1/스크린자동도어</t>
  </si>
  <si>
    <t>2.30*2.65=6.095, 철물및마감등 일체공사</t>
  </si>
  <si>
    <t>SET</t>
  </si>
  <si>
    <t>54D383022221777FD4D41DA32E7D9A719B2BB5</t>
  </si>
  <si>
    <t>01010354D383022221777FD4D41DA32E7D9A719B2BB5</t>
  </si>
  <si>
    <t>ASD2/스크린자동도어</t>
  </si>
  <si>
    <t>2.54*2.50=6.35, 철물및마감등 일체공사</t>
  </si>
  <si>
    <t>54D383022221777FD4D41DA32E7D9A719B2BB7</t>
  </si>
  <si>
    <t>01010354D383022221777FD4D41DA32E7D9A719B2BB7</t>
  </si>
  <si>
    <t>수밀코킹(실리콘)</t>
  </si>
  <si>
    <t>삼각, 10mm, 창호주위</t>
  </si>
  <si>
    <t>53F223FD2522733A86D4F163DD2D2E</t>
  </si>
  <si>
    <t>01010353F223FD2522733A86D4F163DD2D2E</t>
  </si>
  <si>
    <t>010104  철  거  공  사</t>
  </si>
  <si>
    <t>010104</t>
  </si>
  <si>
    <t>스텐레스문 해체</t>
  </si>
  <si>
    <t>53F3B3052E2F7B24D934ED5DD32820</t>
  </si>
  <si>
    <t>01010453F3B3052E2F7B24D934ED5DD32820</t>
  </si>
  <si>
    <t>후로아힌지 해체</t>
  </si>
  <si>
    <t>EA</t>
  </si>
  <si>
    <t>53F3B3052E2F7B24D934ED5DD6F52E</t>
  </si>
  <si>
    <t>01010453F3B3052E2F7B24D934ED5DD6F52E</t>
  </si>
  <si>
    <t>010105  골    재    비</t>
  </si>
  <si>
    <t>010105</t>
  </si>
  <si>
    <t>시멘트</t>
  </si>
  <si>
    <t>건재상</t>
  </si>
  <si>
    <t>포</t>
  </si>
  <si>
    <t>54D38302222779F52E840E3D061522CEA04DCB</t>
  </si>
  <si>
    <t>01010554D38302222779F52E840E3D061522CEA04DCB</t>
  </si>
  <si>
    <t>모래</t>
  </si>
  <si>
    <t>모래, 서울, 자연사, 도착도</t>
  </si>
  <si>
    <t>M3</t>
  </si>
  <si>
    <t>54FE43F1202B75D8FEF43CC0B5786D3832DC23</t>
  </si>
  <si>
    <t>01010554FE43F1202B75D8FEF43CC0B5786D3832DC23</t>
  </si>
  <si>
    <t>010106  작 업 부 산 물</t>
  </si>
  <si>
    <t>010106</t>
  </si>
  <si>
    <t>철강설</t>
  </si>
  <si>
    <t>철강설, 스텐레스, 작업설부산물</t>
  </si>
  <si>
    <t>kg</t>
  </si>
  <si>
    <t>54FE43F120237071665414FF40AB5F3033797F</t>
  </si>
  <si>
    <t>01010654FE43F120237071665414FF40AB5F3033797F</t>
  </si>
  <si>
    <t>0102  건설폐기물처리비</t>
  </si>
  <si>
    <t>0102</t>
  </si>
  <si>
    <t>6</t>
  </si>
  <si>
    <t>혼합건설폐기물</t>
  </si>
  <si>
    <t>불연성 건설폐기물에 가연성 5% 이하 혼합</t>
  </si>
  <si>
    <t>TON</t>
  </si>
  <si>
    <t>53BFF3D42724726A499499E7BC62AF65B34AED</t>
  </si>
  <si>
    <t>010253BFF3D42724726A499499E7BC62AF65B34AED</t>
  </si>
  <si>
    <t>건설폐재류 상차비</t>
  </si>
  <si>
    <t>53BFF3D42724726A499499E7BC63B4AABFA21C</t>
  </si>
  <si>
    <t>010253BFF3D42724726A499499E7BC63B4AABFA21C</t>
  </si>
  <si>
    <t>건설폐재류 운반비</t>
  </si>
  <si>
    <t>4.5톤 덤프트럭, 30km</t>
  </si>
  <si>
    <t>53BFF3D42724726A499499E7BC63B4AABFA177</t>
  </si>
  <si>
    <t>010253BFF3D42724726A499499E7BC63B4AABFA177</t>
  </si>
  <si>
    <t>비      고</t>
  </si>
  <si>
    <t>조달청가격</t>
  </si>
  <si>
    <t>거래가격</t>
  </si>
  <si>
    <t>유통물가</t>
  </si>
  <si>
    <t>물가자료</t>
  </si>
  <si>
    <t>조사가격</t>
  </si>
  <si>
    <t>C</t>
  </si>
  <si>
    <t>B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</si>
  <si>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</si>
  <si>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</si>
  <si>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</si>
  <si>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</si>
  <si>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</si>
  <si>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</si>
  <si>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</si>
  <si>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</si>
  <si>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</si>
  <si>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</si>
  <si>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</si>
  <si>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</si>
  <si>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</si>
  <si>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</si>
  <si>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</si>
  <si>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</si>
  <si>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</si>
  <si>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</si>
  <si>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</si>
  <si>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</si>
  <si>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</si>
  <si>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</si>
  <si>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</si>
  <si>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</si>
  <si>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</si>
  <si>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</si>
  <si>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</si>
  <si>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</si>
  <si>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</si>
  <si>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</si>
  <si>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</si>
  <si>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</si>
  <si>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</si>
  <si>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</si>
  <si>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</si>
  <si>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</si>
  <si>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</si>
  <si>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</si>
  <si>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</si>
  <si>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</si>
  <si>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</si>
  <si>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</si>
  <si>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</si>
  <si>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</si>
  <si>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</si>
  <si>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</si>
  <si>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</si>
  <si>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</si>
  <si>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</si>
  <si>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</si>
  <si>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</si>
  <si>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</si>
  <si>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</si>
  <si>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</si>
  <si>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</si>
  <si>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</si>
  <si>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</si>
  <si>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</si>
  <si>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</si>
  <si>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</si>
  <si>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</si>
  <si>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</si>
  <si>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</si>
  <si>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</si>
  <si>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</si>
  <si>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</si>
  <si>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</si>
  <si>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</si>
  <si>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</si>
  <si>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</si>
  <si>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</si>
  <si>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</si>
  <si>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</si>
  <si>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폐기물  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</si>
  <si>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</si>
  <si>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</si>
  <si>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</si>
  <si>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</si>
  <si>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</si>
  <si>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</si>
  <si>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</si>
  <si>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</si>
  <si>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</si>
  <si>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</si>
  <si>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</si>
  <si>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</si>
  <si>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</si>
  <si>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</si>
  <si>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</si>
  <si>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</si>
  <si>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</si>
  <si>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</si>
  <si>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</si>
  <si>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</si>
  <si>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</si>
  <si>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</si>
  <si>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</si>
  <si>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</si>
  <si>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</si>
  <si>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</si>
  <si>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</si>
  <si>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</si>
  <si>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</si>
  <si>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</si>
  <si>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</si>
  <si>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</si>
  <si>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</si>
  <si>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</si>
  <si>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</si>
  <si>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</si>
  <si>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</si>
  <si>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</si>
  <si>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</si>
  <si>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</si>
  <si>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</si>
  <si>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</si>
  <si>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</si>
  <si>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</si>
  <si>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</si>
  <si>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</si>
  <si>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</si>
  <si>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</si>
  <si>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</si>
  <si>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</si>
  <si>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</si>
  <si>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</si>
  <si>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</si>
  <si>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</si>
  <si>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</si>
  <si>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</si>
  <si>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</si>
  <si>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600*600mm</t>
  </si>
  <si>
    <t>개소</t>
  </si>
  <si>
    <t>실내건축공사기준</t>
    <phoneticPr fontId="1" type="noConversion"/>
  </si>
  <si>
    <t>천장점검구 설치</t>
    <phoneticPr fontId="1" type="noConversion"/>
  </si>
  <si>
    <t>[ 일산병원 병동통제 자동문설치공사 ]</t>
    <phoneticPr fontId="1" type="noConversion"/>
  </si>
  <si>
    <t>보양</t>
    <phoneticPr fontId="1" type="noConversion"/>
  </si>
  <si>
    <t>비닐, 바닥, 벽체</t>
    <phoneticPr fontId="1" type="noConversion"/>
  </si>
  <si>
    <t>공사명 : 일산병원 병동출입통제 자동문공사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</si>
</sst>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0" fillId="0" borderId="0" xfId="0" applyNumberFormat="1">
      <alignment vertical="center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quotePrefix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wrapText="1"/>
    </xf>
    <xf numFmtId="0" fontId="4" fillId="2" borderId="4" xfId="0" quotePrefix="1" applyFont="1" applyFill="1" applyBorder="1" applyAlignment="1">
      <alignment horizontal="center" vertical="center"/>
    </xf>
    <xf numFmtId="0" fontId="0" fillId="3" borderId="4" xfId="0" quotePrefix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176" fontId="3" fillId="3" borderId="4" xfId="0" applyNumberFormat="1" applyFont="1" applyFill="1" applyBorder="1" applyAlignment="1">
      <alignment vertical="center" wrapText="1"/>
    </xf>
    <xf numFmtId="0" fontId="0" fillId="4" borderId="4" xfId="0" quotePrefix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176" fontId="3" fillId="4" borderId="4" xfId="0" applyNumberFormat="1" applyFont="1" applyFill="1" applyBorder="1" applyAlignment="1">
      <alignment vertical="center" wrapText="1"/>
    </xf>
    <xf numFmtId="0" fontId="3" fillId="3" borderId="5" xfId="0" quotePrefix="1" applyFont="1" applyFill="1" applyBorder="1" applyAlignment="1">
      <alignment horizontal="center" vertical="center" wrapText="1"/>
    </xf>
    <xf numFmtId="176" fontId="3" fillId="3" borderId="5" xfId="0" applyNumberFormat="1" applyFont="1" applyFill="1" applyBorder="1" applyAlignment="1">
      <alignment vertical="center" wrapText="1"/>
    </xf>
    <xf numFmtId="0" fontId="3" fillId="3" borderId="5" xfId="0" quotePrefix="1" applyFont="1" applyFill="1" applyBorder="1" applyAlignment="1">
      <alignment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3" fillId="3" borderId="4" xfId="0" quotePrefix="1" applyFont="1" applyFill="1" applyBorder="1" applyAlignment="1">
      <alignment vertical="center" wrapText="1"/>
    </xf>
    <xf numFmtId="0" fontId="4" fillId="0" borderId="0" xfId="0" applyFont="1">
      <alignment vertical="center"/>
    </xf>
    <xf numFmtId="0" fontId="4" fillId="2" borderId="5" xfId="0" quotePrefix="1" applyFont="1" applyFill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3" borderId="5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4" fillId="2" borderId="5" xfId="0" quotePrefix="1" applyFont="1" applyFill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4" fillId="2" borderId="4" xfId="0" quotePrefix="1" applyFont="1" applyFill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09F02-BDCF-4974-AF2E-815C2AFF1588}">
  <sheetPr>
    <pageSetUpPr fitToPage="1"/>
  </sheetPr>
  <dimension ref="A1:G33"/>
  <sheetViews>
    <sheetView tabSelected="1" topLeftCell="B1" workbookViewId="0">
      <pane xSplit="2" ySplit="3" topLeftCell="D4" activePane="bottomRight" state="frozen"/>
      <selection activeCell="B1" sqref="B1"/>
      <selection pane="topRight" activeCell="D1" sqref="D1"/>
      <selection pane="bottomLeft" activeCell="B4" sqref="B4"/>
      <selection pane="bottomRight" activeCell="G21" sqref="G21"/>
    </sheetView>
  </sheetViews>
  <sheetFormatPr defaultRowHeight="16.5" x14ac:dyDescent="0.3"/>
  <cols>
    <col min="1" max="1" width="0" hidden="1" customWidth="1"/>
    <col min="2" max="3" width="5.125" customWidth="1"/>
    <col min="4" max="4" width="36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31" t="s">
        <v>146</v>
      </c>
      <c r="C1" s="31"/>
      <c r="D1" s="31"/>
      <c r="E1" s="31"/>
      <c r="F1" s="31"/>
      <c r="G1" s="31"/>
    </row>
    <row r="2" spans="1:7" ht="16.5" customHeight="1" x14ac:dyDescent="0.3">
      <c r="B2" s="32" t="s">
        <v>284</v>
      </c>
      <c r="C2" s="32"/>
      <c r="D2" s="32"/>
      <c r="E2" s="32"/>
      <c r="F2" s="33"/>
      <c r="G2" s="33"/>
    </row>
    <row r="3" spans="1:7" s="27" customFormat="1" ht="21" customHeight="1" x14ac:dyDescent="0.3">
      <c r="B3" s="34" t="s">
        <v>147</v>
      </c>
      <c r="C3" s="34"/>
      <c r="D3" s="34"/>
      <c r="E3" s="28" t="s">
        <v>148</v>
      </c>
      <c r="F3" s="28" t="s">
        <v>149</v>
      </c>
      <c r="G3" s="28" t="s">
        <v>138</v>
      </c>
    </row>
    <row r="4" spans="1:7" ht="21" customHeight="1" x14ac:dyDescent="0.3">
      <c r="A4" s="1" t="s">
        <v>154</v>
      </c>
      <c r="B4" s="35" t="s">
        <v>150</v>
      </c>
      <c r="C4" s="35" t="s">
        <v>151</v>
      </c>
      <c r="D4" s="13" t="s">
        <v>155</v>
      </c>
      <c r="E4" s="14">
        <f>+공종별집계표!F6</f>
        <v>0</v>
      </c>
      <c r="F4" s="12" t="s">
        <v>52</v>
      </c>
      <c r="G4" s="12" t="s">
        <v>52</v>
      </c>
    </row>
    <row r="5" spans="1:7" ht="21" customHeight="1" x14ac:dyDescent="0.3">
      <c r="A5" s="1" t="s">
        <v>156</v>
      </c>
      <c r="B5" s="35"/>
      <c r="C5" s="35"/>
      <c r="D5" s="13" t="s">
        <v>157</v>
      </c>
      <c r="E5" s="14">
        <v>0</v>
      </c>
      <c r="F5" s="12" t="s">
        <v>52</v>
      </c>
      <c r="G5" s="12" t="s">
        <v>52</v>
      </c>
    </row>
    <row r="6" spans="1:7" ht="21" hidden="1" customHeight="1" x14ac:dyDescent="0.3">
      <c r="A6" s="1" t="s">
        <v>158</v>
      </c>
      <c r="B6" s="35"/>
      <c r="C6" s="35"/>
      <c r="D6" s="13" t="s">
        <v>159</v>
      </c>
      <c r="E6" s="14">
        <v>0</v>
      </c>
      <c r="F6" s="12" t="s">
        <v>52</v>
      </c>
      <c r="G6" s="12" t="s">
        <v>52</v>
      </c>
    </row>
    <row r="7" spans="1:7" ht="21" customHeight="1" x14ac:dyDescent="0.3">
      <c r="A7" s="1" t="s">
        <v>160</v>
      </c>
      <c r="B7" s="35"/>
      <c r="C7" s="35"/>
      <c r="D7" s="22" t="s">
        <v>161</v>
      </c>
      <c r="E7" s="23">
        <f>TRUNC(E4+E5-E6, 0)</f>
        <v>0</v>
      </c>
      <c r="F7" s="24" t="s">
        <v>52</v>
      </c>
      <c r="G7" s="24" t="s">
        <v>52</v>
      </c>
    </row>
    <row r="8" spans="1:7" ht="21" customHeight="1" x14ac:dyDescent="0.3">
      <c r="A8" s="1" t="s">
        <v>162</v>
      </c>
      <c r="B8" s="35"/>
      <c r="C8" s="35" t="s">
        <v>152</v>
      </c>
      <c r="D8" s="13" t="s">
        <v>163</v>
      </c>
      <c r="E8" s="14">
        <f>+공종별집계표!H6</f>
        <v>0</v>
      </c>
      <c r="F8" s="12" t="s">
        <v>52</v>
      </c>
      <c r="G8" s="12" t="s">
        <v>52</v>
      </c>
    </row>
    <row r="9" spans="1:7" ht="21" customHeight="1" x14ac:dyDescent="0.3">
      <c r="A9" s="1" t="s">
        <v>164</v>
      </c>
      <c r="B9" s="35"/>
      <c r="C9" s="35"/>
      <c r="D9" s="13" t="s">
        <v>165</v>
      </c>
      <c r="E9" s="14">
        <f>TRUNC(E8*0.175, 0)</f>
        <v>0</v>
      </c>
      <c r="F9" s="12" t="s">
        <v>166</v>
      </c>
      <c r="G9" s="12" t="s">
        <v>52</v>
      </c>
    </row>
    <row r="10" spans="1:7" ht="21" customHeight="1" x14ac:dyDescent="0.3">
      <c r="A10" s="1" t="s">
        <v>167</v>
      </c>
      <c r="B10" s="35"/>
      <c r="C10" s="35"/>
      <c r="D10" s="22" t="s">
        <v>161</v>
      </c>
      <c r="E10" s="23">
        <f>TRUNC(E8+E9, 0)</f>
        <v>0</v>
      </c>
      <c r="F10" s="24" t="s">
        <v>52</v>
      </c>
      <c r="G10" s="24" t="s">
        <v>52</v>
      </c>
    </row>
    <row r="11" spans="1:7" ht="21" customHeight="1" x14ac:dyDescent="0.3">
      <c r="A11" s="1" t="s">
        <v>168</v>
      </c>
      <c r="B11" s="35"/>
      <c r="C11" s="35" t="s">
        <v>153</v>
      </c>
      <c r="D11" s="13" t="s">
        <v>169</v>
      </c>
      <c r="E11" s="14">
        <f>+공종별집계표!J6</f>
        <v>0</v>
      </c>
      <c r="F11" s="12" t="s">
        <v>52</v>
      </c>
      <c r="G11" s="12" t="s">
        <v>52</v>
      </c>
    </row>
    <row r="12" spans="1:7" ht="21" customHeight="1" x14ac:dyDescent="0.3">
      <c r="A12" s="1" t="s">
        <v>170</v>
      </c>
      <c r="B12" s="35"/>
      <c r="C12" s="35"/>
      <c r="D12" s="13" t="s">
        <v>171</v>
      </c>
      <c r="E12" s="14">
        <f>TRUNC(E10*0.0356, 0)</f>
        <v>0</v>
      </c>
      <c r="F12" s="12" t="s">
        <v>172</v>
      </c>
      <c r="G12" s="12" t="s">
        <v>52</v>
      </c>
    </row>
    <row r="13" spans="1:7" ht="21" customHeight="1" x14ac:dyDescent="0.3">
      <c r="A13" s="1" t="s">
        <v>173</v>
      </c>
      <c r="B13" s="35"/>
      <c r="C13" s="35"/>
      <c r="D13" s="13" t="s">
        <v>174</v>
      </c>
      <c r="E13" s="14">
        <f>TRUNC(E10*0.0101, 0)</f>
        <v>0</v>
      </c>
      <c r="F13" s="12" t="s">
        <v>175</v>
      </c>
      <c r="G13" s="12" t="s">
        <v>52</v>
      </c>
    </row>
    <row r="14" spans="1:7" ht="21" customHeight="1" x14ac:dyDescent="0.3">
      <c r="A14" s="1" t="s">
        <v>176</v>
      </c>
      <c r="B14" s="35"/>
      <c r="C14" s="35"/>
      <c r="D14" s="13" t="s">
        <v>177</v>
      </c>
      <c r="E14" s="14">
        <f>TRUNC(E8*0.03595, 0)</f>
        <v>0</v>
      </c>
      <c r="F14" s="12" t="s">
        <v>178</v>
      </c>
      <c r="G14" s="12" t="s">
        <v>52</v>
      </c>
    </row>
    <row r="15" spans="1:7" ht="21" customHeight="1" x14ac:dyDescent="0.3">
      <c r="A15" s="1" t="s">
        <v>179</v>
      </c>
      <c r="B15" s="35"/>
      <c r="C15" s="35"/>
      <c r="D15" s="13" t="s">
        <v>180</v>
      </c>
      <c r="E15" s="14">
        <f>TRUNC(E8*0.0475, 0)</f>
        <v>0</v>
      </c>
      <c r="F15" s="12" t="s">
        <v>181</v>
      </c>
      <c r="G15" s="12" t="s">
        <v>52</v>
      </c>
    </row>
    <row r="16" spans="1:7" ht="21" customHeight="1" x14ac:dyDescent="0.3">
      <c r="A16" s="1" t="s">
        <v>182</v>
      </c>
      <c r="B16" s="35"/>
      <c r="C16" s="35"/>
      <c r="D16" s="13" t="s">
        <v>183</v>
      </c>
      <c r="E16" s="14">
        <f>TRUNC(E14*0.1314, 0)</f>
        <v>0</v>
      </c>
      <c r="F16" s="12" t="s">
        <v>184</v>
      </c>
      <c r="G16" s="12" t="s">
        <v>52</v>
      </c>
    </row>
    <row r="17" spans="1:7" ht="21" customHeight="1" x14ac:dyDescent="0.3">
      <c r="A17" s="1" t="s">
        <v>185</v>
      </c>
      <c r="B17" s="35"/>
      <c r="C17" s="35"/>
      <c r="D17" s="13" t="s">
        <v>186</v>
      </c>
      <c r="E17" s="14">
        <f>TRUNC(E8*0, 0)</f>
        <v>0</v>
      </c>
      <c r="F17" s="12" t="s">
        <v>187</v>
      </c>
      <c r="G17" s="12" t="s">
        <v>52</v>
      </c>
    </row>
    <row r="18" spans="1:7" ht="21" customHeight="1" x14ac:dyDescent="0.3">
      <c r="A18" s="1" t="s">
        <v>188</v>
      </c>
      <c r="B18" s="35"/>
      <c r="C18" s="35"/>
      <c r="D18" s="13" t="s">
        <v>189</v>
      </c>
      <c r="E18" s="14">
        <f>TRUNC((E7+E8+(0/1.1))*0.0311, 0)</f>
        <v>0</v>
      </c>
      <c r="F18" s="12" t="s">
        <v>190</v>
      </c>
      <c r="G18" s="12" t="s">
        <v>52</v>
      </c>
    </row>
    <row r="19" spans="1:7" ht="21" customHeight="1" x14ac:dyDescent="0.3">
      <c r="A19" s="1" t="s">
        <v>191</v>
      </c>
      <c r="B19" s="35"/>
      <c r="C19" s="35"/>
      <c r="D19" s="13" t="s">
        <v>192</v>
      </c>
      <c r="E19" s="14">
        <f>TRUNC((E7+E10)*0.05, 0)</f>
        <v>0</v>
      </c>
      <c r="F19" s="12" t="s">
        <v>193</v>
      </c>
      <c r="G19" s="12" t="s">
        <v>52</v>
      </c>
    </row>
    <row r="20" spans="1:7" ht="21" customHeight="1" x14ac:dyDescent="0.3">
      <c r="A20" s="1" t="s">
        <v>194</v>
      </c>
      <c r="B20" s="35"/>
      <c r="C20" s="35"/>
      <c r="D20" s="13" t="s">
        <v>195</v>
      </c>
      <c r="E20" s="14">
        <f>TRUNC((E7+E8+E11)*0.003, 0)</f>
        <v>0</v>
      </c>
      <c r="F20" s="12" t="s">
        <v>196</v>
      </c>
      <c r="G20" s="12" t="s">
        <v>52</v>
      </c>
    </row>
    <row r="21" spans="1:7" ht="21" customHeight="1" x14ac:dyDescent="0.3">
      <c r="A21" s="1" t="s">
        <v>197</v>
      </c>
      <c r="B21" s="35"/>
      <c r="C21" s="35"/>
      <c r="D21" s="13" t="s">
        <v>198</v>
      </c>
      <c r="E21" s="14">
        <f>TRUNC((E7+E8+E11)*0.00081, 0)</f>
        <v>0</v>
      </c>
      <c r="F21" s="12" t="s">
        <v>199</v>
      </c>
      <c r="G21" s="12" t="s">
        <v>52</v>
      </c>
    </row>
    <row r="22" spans="1:7" ht="21" customHeight="1" x14ac:dyDescent="0.3">
      <c r="A22" s="1" t="s">
        <v>200</v>
      </c>
      <c r="B22" s="35"/>
      <c r="C22" s="35"/>
      <c r="D22" s="13" t="s">
        <v>201</v>
      </c>
      <c r="E22" s="14">
        <f>TRUNC((E7+E8+E11)*0.0007, 0)</f>
        <v>0</v>
      </c>
      <c r="F22" s="12" t="s">
        <v>202</v>
      </c>
      <c r="G22" s="12" t="s">
        <v>52</v>
      </c>
    </row>
    <row r="23" spans="1:7" ht="21" customHeight="1" x14ac:dyDescent="0.3">
      <c r="A23" s="1" t="s">
        <v>203</v>
      </c>
      <c r="B23" s="35"/>
      <c r="C23" s="35"/>
      <c r="D23" s="13" t="s">
        <v>204</v>
      </c>
      <c r="E23" s="14">
        <f>TRUNC(E10*0.00006, 0)</f>
        <v>0</v>
      </c>
      <c r="F23" s="12" t="s">
        <v>205</v>
      </c>
      <c r="G23" s="12" t="s">
        <v>52</v>
      </c>
    </row>
    <row r="24" spans="1:7" ht="21" customHeight="1" x14ac:dyDescent="0.3">
      <c r="A24" s="1" t="s">
        <v>206</v>
      </c>
      <c r="B24" s="35"/>
      <c r="C24" s="35"/>
      <c r="D24" s="13" t="s">
        <v>207</v>
      </c>
      <c r="E24" s="14">
        <f>TRUNC(E10*0.0009, 0)</f>
        <v>0</v>
      </c>
      <c r="F24" s="12" t="s">
        <v>208</v>
      </c>
      <c r="G24" s="12" t="s">
        <v>52</v>
      </c>
    </row>
    <row r="25" spans="1:7" ht="21" customHeight="1" x14ac:dyDescent="0.3">
      <c r="A25" s="1" t="s">
        <v>209</v>
      </c>
      <c r="B25" s="35"/>
      <c r="C25" s="35"/>
      <c r="D25" s="22" t="s">
        <v>161</v>
      </c>
      <c r="E25" s="23">
        <f>TRUNC(E11+E12+E13+E14+E15+E17+E18+E16+E19+E20+E21+E22+E23+E24, 0)</f>
        <v>0</v>
      </c>
      <c r="F25" s="24" t="s">
        <v>52</v>
      </c>
      <c r="G25" s="24" t="s">
        <v>52</v>
      </c>
    </row>
    <row r="26" spans="1:7" ht="21.95" customHeight="1" x14ac:dyDescent="0.3">
      <c r="A26" s="1" t="s">
        <v>210</v>
      </c>
      <c r="B26" s="30" t="s">
        <v>211</v>
      </c>
      <c r="C26" s="30"/>
      <c r="D26" s="30"/>
      <c r="E26" s="23">
        <f>TRUNC(E7+E10+E25, 0)</f>
        <v>0</v>
      </c>
      <c r="F26" s="24" t="s">
        <v>52</v>
      </c>
      <c r="G26" s="24" t="s">
        <v>52</v>
      </c>
    </row>
    <row r="27" spans="1:7" ht="21" customHeight="1" x14ac:dyDescent="0.3">
      <c r="A27" s="1" t="s">
        <v>212</v>
      </c>
      <c r="B27" s="29" t="s">
        <v>213</v>
      </c>
      <c r="C27" s="29"/>
      <c r="D27" s="29"/>
      <c r="E27" s="14">
        <f>TRUNC(E26*0.08, 0)</f>
        <v>0</v>
      </c>
      <c r="F27" s="12" t="s">
        <v>214</v>
      </c>
      <c r="G27" s="12" t="s">
        <v>52</v>
      </c>
    </row>
    <row r="28" spans="1:7" ht="21" customHeight="1" x14ac:dyDescent="0.3">
      <c r="A28" s="1" t="s">
        <v>215</v>
      </c>
      <c r="B28" s="29" t="s">
        <v>216</v>
      </c>
      <c r="C28" s="29"/>
      <c r="D28" s="29"/>
      <c r="E28" s="14">
        <f>TRUNC((E10+E25+E27)*0.15/1.1, 0)</f>
        <v>0</v>
      </c>
      <c r="F28" s="12" t="s">
        <v>217</v>
      </c>
      <c r="G28" s="12" t="s">
        <v>52</v>
      </c>
    </row>
    <row r="29" spans="1:7" ht="21" customHeight="1" x14ac:dyDescent="0.3">
      <c r="A29" s="1" t="s">
        <v>218</v>
      </c>
      <c r="B29" s="29" t="s">
        <v>219</v>
      </c>
      <c r="C29" s="29"/>
      <c r="D29" s="29"/>
      <c r="E29" s="14">
        <f>+공종별집계표!L13</f>
        <v>0</v>
      </c>
      <c r="F29" s="12" t="s">
        <v>52</v>
      </c>
      <c r="G29" s="12" t="s">
        <v>52</v>
      </c>
    </row>
    <row r="30" spans="1:7" ht="21.95" customHeight="1" x14ac:dyDescent="0.3">
      <c r="A30" s="1" t="s">
        <v>220</v>
      </c>
      <c r="B30" s="29" t="s">
        <v>221</v>
      </c>
      <c r="C30" s="29"/>
      <c r="D30" s="29"/>
      <c r="E30" s="14">
        <f>TRUNC(E26+E27+E28+E29, 0)</f>
        <v>0</v>
      </c>
      <c r="F30" s="12" t="s">
        <v>52</v>
      </c>
      <c r="G30" s="12" t="s">
        <v>52</v>
      </c>
    </row>
    <row r="31" spans="1:7" ht="21.95" customHeight="1" x14ac:dyDescent="0.3">
      <c r="A31" s="1" t="s">
        <v>222</v>
      </c>
      <c r="B31" s="29" t="s">
        <v>223</v>
      </c>
      <c r="C31" s="29"/>
      <c r="D31" s="29"/>
      <c r="E31" s="14">
        <f>TRUNC(E30*0.1, 0)</f>
        <v>0</v>
      </c>
      <c r="F31" s="12" t="s">
        <v>224</v>
      </c>
      <c r="G31" s="12" t="s">
        <v>52</v>
      </c>
    </row>
    <row r="32" spans="1:7" ht="21.95" customHeight="1" x14ac:dyDescent="0.3">
      <c r="A32" s="1" t="s">
        <v>225</v>
      </c>
      <c r="B32" s="29" t="s">
        <v>226</v>
      </c>
      <c r="C32" s="29"/>
      <c r="D32" s="29"/>
      <c r="E32" s="14">
        <f>TRUNC(E30+E31, 0)</f>
        <v>0</v>
      </c>
      <c r="F32" s="12" t="s">
        <v>52</v>
      </c>
      <c r="G32" s="12" t="s">
        <v>52</v>
      </c>
    </row>
    <row r="33" spans="1:7" ht="21.95" customHeight="1" x14ac:dyDescent="0.3">
      <c r="A33" s="1" t="s">
        <v>227</v>
      </c>
      <c r="B33" s="30" t="s">
        <v>228</v>
      </c>
      <c r="C33" s="30"/>
      <c r="D33" s="30"/>
      <c r="E33" s="23">
        <f>TRUNC(E32+0, 0)</f>
        <v>0</v>
      </c>
      <c r="F33" s="24" t="s">
        <v>52</v>
      </c>
      <c r="G33" s="24" t="s">
        <v>52</v>
      </c>
    </row>
  </sheetData>
  <mergeCells count="16">
    <mergeCell ref="B1:G1"/>
    <mergeCell ref="B2:E2"/>
    <mergeCell ref="F2:G2"/>
    <mergeCell ref="B3:D3"/>
    <mergeCell ref="B4:B25"/>
    <mergeCell ref="C4:C7"/>
    <mergeCell ref="C8:C10"/>
    <mergeCell ref="C11:C25"/>
    <mergeCell ref="B32:D32"/>
    <mergeCell ref="B33:D33"/>
    <mergeCell ref="B26:D26"/>
    <mergeCell ref="B27:D27"/>
    <mergeCell ref="B28:D28"/>
    <mergeCell ref="B29:D29"/>
    <mergeCell ref="B30:D30"/>
    <mergeCell ref="B31:D31"/>
  </mergeCells>
  <phoneticPr fontId="1" type="noConversion"/>
  <pageMargins left="0.9055118110236221" right="0.27559055118110237" top="0.51181102362204722" bottom="0.35433070866141736" header="0" footer="0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A316D-33DD-46B3-B5A0-5A3B586B11DE}">
  <sheetPr>
    <pageSetUpPr fitToPage="1"/>
  </sheetPr>
  <dimension ref="A1:T29"/>
  <sheetViews>
    <sheetView workbookViewId="0">
      <pane ySplit="4" topLeftCell="A5" activePane="bottomLeft" state="frozen"/>
      <selection pane="bottomLeft" activeCell="U1" sqref="U1"/>
    </sheetView>
  </sheetViews>
  <sheetFormatPr defaultRowHeight="16.5" x14ac:dyDescent="0.3"/>
  <cols>
    <col min="1" max="1" width="44.625" customWidth="1"/>
    <col min="2" max="2" width="20.625" customWidth="1"/>
    <col min="3" max="4" width="5.125" customWidth="1"/>
    <col min="5" max="10" width="14.375" customWidth="1"/>
    <col min="11" max="12" width="14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18.75" customHeight="1" x14ac:dyDescent="0.3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36" t="s">
        <v>2</v>
      </c>
      <c r="B3" s="36" t="s">
        <v>3</v>
      </c>
      <c r="C3" s="36" t="s">
        <v>4</v>
      </c>
      <c r="D3" s="36" t="s">
        <v>5</v>
      </c>
      <c r="E3" s="36" t="s">
        <v>6</v>
      </c>
      <c r="F3" s="36"/>
      <c r="G3" s="36" t="s">
        <v>9</v>
      </c>
      <c r="H3" s="36"/>
      <c r="I3" s="36" t="s">
        <v>10</v>
      </c>
      <c r="J3" s="36"/>
      <c r="K3" s="36" t="s">
        <v>11</v>
      </c>
      <c r="L3" s="36"/>
      <c r="M3" s="36" t="s">
        <v>12</v>
      </c>
      <c r="N3" s="32" t="s">
        <v>13</v>
      </c>
      <c r="O3" s="32" t="s">
        <v>14</v>
      </c>
      <c r="P3" s="32" t="s">
        <v>15</v>
      </c>
      <c r="Q3" s="32" t="s">
        <v>16</v>
      </c>
      <c r="R3" s="32" t="s">
        <v>17</v>
      </c>
      <c r="S3" s="32" t="s">
        <v>18</v>
      </c>
      <c r="T3" s="32" t="s">
        <v>19</v>
      </c>
    </row>
    <row r="4" spans="1:20" ht="30" customHeight="1" x14ac:dyDescent="0.3">
      <c r="A4" s="37"/>
      <c r="B4" s="37"/>
      <c r="C4" s="37"/>
      <c r="D4" s="37"/>
      <c r="E4" s="25" t="s">
        <v>7</v>
      </c>
      <c r="F4" s="25" t="s">
        <v>8</v>
      </c>
      <c r="G4" s="25" t="s">
        <v>7</v>
      </c>
      <c r="H4" s="25" t="s">
        <v>8</v>
      </c>
      <c r="I4" s="25" t="s">
        <v>7</v>
      </c>
      <c r="J4" s="25" t="s">
        <v>8</v>
      </c>
      <c r="K4" s="25" t="s">
        <v>7</v>
      </c>
      <c r="L4" s="25" t="s">
        <v>8</v>
      </c>
      <c r="M4" s="37"/>
      <c r="N4" s="32"/>
      <c r="O4" s="32"/>
      <c r="P4" s="32"/>
      <c r="Q4" s="32"/>
      <c r="R4" s="32"/>
      <c r="S4" s="32"/>
      <c r="T4" s="32"/>
    </row>
    <row r="5" spans="1:20" ht="30" customHeight="1" x14ac:dyDescent="0.3">
      <c r="A5" s="8" t="s">
        <v>51</v>
      </c>
      <c r="B5" s="8" t="s">
        <v>52</v>
      </c>
      <c r="C5" s="8" t="s">
        <v>52</v>
      </c>
      <c r="D5" s="9">
        <v>1</v>
      </c>
      <c r="E5" s="10">
        <f>F6</f>
        <v>0</v>
      </c>
      <c r="F5" s="10">
        <f t="shared" ref="F5:F13" si="0">E5*D5</f>
        <v>0</v>
      </c>
      <c r="G5" s="10">
        <f>H6</f>
        <v>0</v>
      </c>
      <c r="H5" s="10">
        <f t="shared" ref="H5:H13" si="1">G5*D5</f>
        <v>0</v>
      </c>
      <c r="I5" s="10">
        <f>J6</f>
        <v>0</v>
      </c>
      <c r="J5" s="10">
        <f t="shared" ref="J5:J13" si="2">I5*D5</f>
        <v>0</v>
      </c>
      <c r="K5" s="10">
        <f t="shared" ref="K5:K13" si="3">E5+G5+I5</f>
        <v>0</v>
      </c>
      <c r="L5" s="10">
        <f t="shared" ref="L5:L13" si="4">F5+H5+J5</f>
        <v>0</v>
      </c>
      <c r="M5" s="8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7"/>
    </row>
    <row r="6" spans="1:20" ht="30" customHeight="1" x14ac:dyDescent="0.3">
      <c r="A6" s="8" t="s">
        <v>54</v>
      </c>
      <c r="B6" s="8" t="s">
        <v>52</v>
      </c>
      <c r="C6" s="8" t="s">
        <v>52</v>
      </c>
      <c r="D6" s="9">
        <v>1</v>
      </c>
      <c r="E6" s="10">
        <f>F7+F8+F9+F10+F11+F12</f>
        <v>0</v>
      </c>
      <c r="F6" s="10">
        <f t="shared" si="0"/>
        <v>0</v>
      </c>
      <c r="G6" s="10">
        <f>H7+H8+H9+H10+H11+H12</f>
        <v>0</v>
      </c>
      <c r="H6" s="10">
        <f t="shared" si="1"/>
        <v>0</v>
      </c>
      <c r="I6" s="10">
        <f>J7+J8+J9+J10+J11+J12</f>
        <v>0</v>
      </c>
      <c r="J6" s="10">
        <f t="shared" si="2"/>
        <v>0</v>
      </c>
      <c r="K6" s="10">
        <f t="shared" si="3"/>
        <v>0</v>
      </c>
      <c r="L6" s="10">
        <f t="shared" si="4"/>
        <v>0</v>
      </c>
      <c r="M6" s="8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7"/>
    </row>
    <row r="7" spans="1:20" ht="30" customHeight="1" x14ac:dyDescent="0.3">
      <c r="A7" s="8" t="s">
        <v>56</v>
      </c>
      <c r="B7" s="8" t="s">
        <v>52</v>
      </c>
      <c r="C7" s="8" t="s">
        <v>52</v>
      </c>
      <c r="D7" s="9">
        <v>1</v>
      </c>
      <c r="E7" s="10">
        <f>공종별내역서!F29</f>
        <v>0</v>
      </c>
      <c r="F7" s="10">
        <f t="shared" si="0"/>
        <v>0</v>
      </c>
      <c r="G7" s="10">
        <f>공종별내역서!H29</f>
        <v>0</v>
      </c>
      <c r="H7" s="10">
        <f t="shared" si="1"/>
        <v>0</v>
      </c>
      <c r="I7" s="10">
        <f>공종별내역서!J29</f>
        <v>0</v>
      </c>
      <c r="J7" s="10">
        <f t="shared" si="2"/>
        <v>0</v>
      </c>
      <c r="K7" s="10">
        <f t="shared" si="3"/>
        <v>0</v>
      </c>
      <c r="L7" s="10">
        <f t="shared" si="4"/>
        <v>0</v>
      </c>
      <c r="M7" s="8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7"/>
    </row>
    <row r="8" spans="1:20" ht="30" customHeight="1" x14ac:dyDescent="0.3">
      <c r="A8" s="8" t="s">
        <v>66</v>
      </c>
      <c r="B8" s="8" t="s">
        <v>52</v>
      </c>
      <c r="C8" s="8" t="s">
        <v>52</v>
      </c>
      <c r="D8" s="9">
        <v>1</v>
      </c>
      <c r="E8" s="10">
        <f>공종별내역서!F55</f>
        <v>0</v>
      </c>
      <c r="F8" s="10">
        <f t="shared" si="0"/>
        <v>0</v>
      </c>
      <c r="G8" s="10">
        <f>공종별내역서!H55</f>
        <v>0</v>
      </c>
      <c r="H8" s="10">
        <f t="shared" si="1"/>
        <v>0</v>
      </c>
      <c r="I8" s="10">
        <f>공종별내역서!J55</f>
        <v>0</v>
      </c>
      <c r="J8" s="10">
        <f t="shared" si="2"/>
        <v>0</v>
      </c>
      <c r="K8" s="10">
        <f t="shared" si="3"/>
        <v>0</v>
      </c>
      <c r="L8" s="10">
        <f t="shared" si="4"/>
        <v>0</v>
      </c>
      <c r="M8" s="8" t="s">
        <v>52</v>
      </c>
      <c r="N8" s="1" t="s">
        <v>67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7"/>
    </row>
    <row r="9" spans="1:20" ht="30" customHeight="1" x14ac:dyDescent="0.3">
      <c r="A9" s="8" t="s">
        <v>80</v>
      </c>
      <c r="B9" s="8" t="s">
        <v>52</v>
      </c>
      <c r="C9" s="8" t="s">
        <v>52</v>
      </c>
      <c r="D9" s="9">
        <v>1</v>
      </c>
      <c r="E9" s="10">
        <f>공종별내역서!F81</f>
        <v>0</v>
      </c>
      <c r="F9" s="10">
        <f t="shared" si="0"/>
        <v>0</v>
      </c>
      <c r="G9" s="10">
        <f>공종별내역서!H81</f>
        <v>0</v>
      </c>
      <c r="H9" s="10">
        <f t="shared" si="1"/>
        <v>0</v>
      </c>
      <c r="I9" s="10">
        <f>공종별내역서!J81</f>
        <v>0</v>
      </c>
      <c r="J9" s="10">
        <f t="shared" si="2"/>
        <v>0</v>
      </c>
      <c r="K9" s="10">
        <f t="shared" si="3"/>
        <v>0</v>
      </c>
      <c r="L9" s="10">
        <f t="shared" si="4"/>
        <v>0</v>
      </c>
      <c r="M9" s="8" t="s">
        <v>52</v>
      </c>
      <c r="N9" s="1" t="s">
        <v>81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7"/>
    </row>
    <row r="10" spans="1:20" ht="30" customHeight="1" x14ac:dyDescent="0.3">
      <c r="A10" s="8" t="s">
        <v>95</v>
      </c>
      <c r="B10" s="8" t="s">
        <v>52</v>
      </c>
      <c r="C10" s="8" t="s">
        <v>52</v>
      </c>
      <c r="D10" s="9">
        <v>1</v>
      </c>
      <c r="E10" s="10">
        <f>공종별내역서!F107</f>
        <v>0</v>
      </c>
      <c r="F10" s="10">
        <f t="shared" si="0"/>
        <v>0</v>
      </c>
      <c r="G10" s="10">
        <f>공종별내역서!H107</f>
        <v>0</v>
      </c>
      <c r="H10" s="10">
        <f t="shared" si="1"/>
        <v>0</v>
      </c>
      <c r="I10" s="10">
        <f>공종별내역서!J107</f>
        <v>0</v>
      </c>
      <c r="J10" s="10">
        <f t="shared" si="2"/>
        <v>0</v>
      </c>
      <c r="K10" s="10">
        <f t="shared" si="3"/>
        <v>0</v>
      </c>
      <c r="L10" s="10">
        <f t="shared" si="4"/>
        <v>0</v>
      </c>
      <c r="M10" s="8" t="s">
        <v>52</v>
      </c>
      <c r="N10" s="1" t="s">
        <v>96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7"/>
    </row>
    <row r="11" spans="1:20" ht="30" customHeight="1" x14ac:dyDescent="0.3">
      <c r="A11" s="8" t="s">
        <v>104</v>
      </c>
      <c r="B11" s="8" t="s">
        <v>52</v>
      </c>
      <c r="C11" s="8" t="s">
        <v>52</v>
      </c>
      <c r="D11" s="9">
        <v>1</v>
      </c>
      <c r="E11" s="10">
        <f>공종별내역서!F133</f>
        <v>0</v>
      </c>
      <c r="F11" s="10">
        <f t="shared" si="0"/>
        <v>0</v>
      </c>
      <c r="G11" s="10">
        <f>공종별내역서!H133</f>
        <v>0</v>
      </c>
      <c r="H11" s="10">
        <f t="shared" si="1"/>
        <v>0</v>
      </c>
      <c r="I11" s="10">
        <f>공종별내역서!J133</f>
        <v>0</v>
      </c>
      <c r="J11" s="10">
        <f t="shared" si="2"/>
        <v>0</v>
      </c>
      <c r="K11" s="10">
        <f t="shared" si="3"/>
        <v>0</v>
      </c>
      <c r="L11" s="10">
        <f t="shared" si="4"/>
        <v>0</v>
      </c>
      <c r="M11" s="8" t="s">
        <v>52</v>
      </c>
      <c r="N11" s="1" t="s">
        <v>105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7"/>
    </row>
    <row r="12" spans="1:20" ht="30" customHeight="1" x14ac:dyDescent="0.3">
      <c r="A12" s="8" t="s">
        <v>116</v>
      </c>
      <c r="B12" s="8" t="s">
        <v>52</v>
      </c>
      <c r="C12" s="8" t="s">
        <v>52</v>
      </c>
      <c r="D12" s="9">
        <v>1</v>
      </c>
      <c r="E12" s="10">
        <f>공종별내역서!F159</f>
        <v>0</v>
      </c>
      <c r="F12" s="10">
        <f t="shared" si="0"/>
        <v>0</v>
      </c>
      <c r="G12" s="10">
        <f>공종별내역서!H159</f>
        <v>0</v>
      </c>
      <c r="H12" s="10">
        <f t="shared" si="1"/>
        <v>0</v>
      </c>
      <c r="I12" s="10">
        <f>공종별내역서!J159</f>
        <v>0</v>
      </c>
      <c r="J12" s="10">
        <f t="shared" si="2"/>
        <v>0</v>
      </c>
      <c r="K12" s="10">
        <f t="shared" si="3"/>
        <v>0</v>
      </c>
      <c r="L12" s="10">
        <f t="shared" si="4"/>
        <v>0</v>
      </c>
      <c r="M12" s="8" t="s">
        <v>52</v>
      </c>
      <c r="N12" s="1" t="s">
        <v>117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7"/>
    </row>
    <row r="13" spans="1:20" ht="30" customHeight="1" x14ac:dyDescent="0.3">
      <c r="A13" s="8" t="s">
        <v>123</v>
      </c>
      <c r="B13" s="8" t="s">
        <v>52</v>
      </c>
      <c r="C13" s="8" t="s">
        <v>52</v>
      </c>
      <c r="D13" s="9">
        <v>1</v>
      </c>
      <c r="E13" s="10">
        <f>공종별내역서!F185</f>
        <v>0</v>
      </c>
      <c r="F13" s="10">
        <f t="shared" si="0"/>
        <v>0</v>
      </c>
      <c r="G13" s="10">
        <f>공종별내역서!H185</f>
        <v>0</v>
      </c>
      <c r="H13" s="10">
        <f t="shared" si="1"/>
        <v>0</v>
      </c>
      <c r="I13" s="10">
        <f>공종별내역서!J185</f>
        <v>0</v>
      </c>
      <c r="J13" s="10">
        <f t="shared" si="2"/>
        <v>0</v>
      </c>
      <c r="K13" s="10">
        <f t="shared" si="3"/>
        <v>0</v>
      </c>
      <c r="L13" s="10">
        <f t="shared" si="4"/>
        <v>0</v>
      </c>
      <c r="M13" s="8" t="s">
        <v>52</v>
      </c>
      <c r="N13" s="1" t="s">
        <v>124</v>
      </c>
      <c r="O13" s="1" t="s">
        <v>52</v>
      </c>
      <c r="P13" s="1" t="s">
        <v>52</v>
      </c>
      <c r="Q13" s="1" t="s">
        <v>125</v>
      </c>
      <c r="R13">
        <v>2</v>
      </c>
      <c r="S13" s="1" t="s">
        <v>52</v>
      </c>
      <c r="T13" s="7">
        <f>L13*1</f>
        <v>0</v>
      </c>
    </row>
    <row r="14" spans="1:20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T14" s="7"/>
    </row>
    <row r="15" spans="1:20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7"/>
    </row>
    <row r="16" spans="1:20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7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7"/>
    </row>
    <row r="18" spans="1:20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7"/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7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7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7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7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7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7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7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7"/>
    </row>
    <row r="27" spans="1:20" ht="30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7"/>
    </row>
    <row r="28" spans="1:20" ht="30" customHeight="1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T28" s="7"/>
    </row>
    <row r="29" spans="1:20" ht="30" customHeight="1" x14ac:dyDescent="0.3">
      <c r="A29" s="26" t="s">
        <v>64</v>
      </c>
      <c r="B29" s="17"/>
      <c r="C29" s="17"/>
      <c r="D29" s="17"/>
      <c r="E29" s="17"/>
      <c r="F29" s="18">
        <f>F5</f>
        <v>0</v>
      </c>
      <c r="G29" s="17"/>
      <c r="H29" s="18">
        <f>H5</f>
        <v>0</v>
      </c>
      <c r="I29" s="17"/>
      <c r="J29" s="18">
        <f>J5</f>
        <v>0</v>
      </c>
      <c r="K29" s="17"/>
      <c r="L29" s="18">
        <f>L5</f>
        <v>0</v>
      </c>
      <c r="M29" s="17"/>
      <c r="T29" s="7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82677165354330717" right="0.27559055118110237" top="0.51181102362204722" bottom="0.35433070866141736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F4D6A-90FB-4CC6-91ED-73BE2E65C0B0}">
  <sheetPr>
    <pageSetUpPr fitToPage="1"/>
  </sheetPr>
  <dimension ref="A1:AV185"/>
  <sheetViews>
    <sheetView workbookViewId="0">
      <pane ySplit="3" topLeftCell="A4" activePane="bottomLeft" state="frozen"/>
      <selection pane="bottomLeft" activeCell="AW1" sqref="AW1"/>
    </sheetView>
  </sheetViews>
  <sheetFormatPr defaultRowHeight="16.5" x14ac:dyDescent="0.3"/>
  <cols>
    <col min="1" max="2" width="32.125" customWidth="1"/>
    <col min="3" max="3" width="4.875" customWidth="1"/>
    <col min="4" max="4" width="9" customWidth="1"/>
    <col min="5" max="11" width="14.125" customWidth="1"/>
    <col min="12" max="12" width="14.37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18.75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36" t="s">
        <v>2</v>
      </c>
      <c r="B2" s="36" t="s">
        <v>3</v>
      </c>
      <c r="C2" s="36" t="s">
        <v>4</v>
      </c>
      <c r="D2" s="36" t="s">
        <v>5</v>
      </c>
      <c r="E2" s="36" t="s">
        <v>6</v>
      </c>
      <c r="F2" s="36"/>
      <c r="G2" s="36" t="s">
        <v>9</v>
      </c>
      <c r="H2" s="36"/>
      <c r="I2" s="36" t="s">
        <v>10</v>
      </c>
      <c r="J2" s="36"/>
      <c r="K2" s="36" t="s">
        <v>11</v>
      </c>
      <c r="L2" s="36"/>
      <c r="M2" s="36" t="s">
        <v>12</v>
      </c>
      <c r="N2" s="32" t="s">
        <v>20</v>
      </c>
      <c r="O2" s="32" t="s">
        <v>14</v>
      </c>
      <c r="P2" s="32" t="s">
        <v>21</v>
      </c>
      <c r="Q2" s="32" t="s">
        <v>13</v>
      </c>
      <c r="R2" s="32" t="s">
        <v>22</v>
      </c>
      <c r="S2" s="32" t="s">
        <v>23</v>
      </c>
      <c r="T2" s="32" t="s">
        <v>24</v>
      </c>
      <c r="U2" s="32" t="s">
        <v>25</v>
      </c>
      <c r="V2" s="32" t="s">
        <v>26</v>
      </c>
      <c r="W2" s="32" t="s">
        <v>27</v>
      </c>
      <c r="X2" s="32" t="s">
        <v>28</v>
      </c>
      <c r="Y2" s="32" t="s">
        <v>29</v>
      </c>
      <c r="Z2" s="32" t="s">
        <v>30</v>
      </c>
      <c r="AA2" s="32" t="s">
        <v>31</v>
      </c>
      <c r="AB2" s="32" t="s">
        <v>32</v>
      </c>
      <c r="AC2" s="32" t="s">
        <v>33</v>
      </c>
      <c r="AD2" s="32" t="s">
        <v>34</v>
      </c>
      <c r="AE2" s="32" t="s">
        <v>35</v>
      </c>
      <c r="AF2" s="32" t="s">
        <v>36</v>
      </c>
      <c r="AG2" s="32" t="s">
        <v>37</v>
      </c>
      <c r="AH2" s="32" t="s">
        <v>38</v>
      </c>
      <c r="AI2" s="32" t="s">
        <v>39</v>
      </c>
      <c r="AJ2" s="32" t="s">
        <v>40</v>
      </c>
      <c r="AK2" s="32" t="s">
        <v>41</v>
      </c>
      <c r="AL2" s="32" t="s">
        <v>42</v>
      </c>
      <c r="AM2" s="32" t="s">
        <v>43</v>
      </c>
      <c r="AN2" s="32" t="s">
        <v>44</v>
      </c>
      <c r="AO2" s="32" t="s">
        <v>45</v>
      </c>
      <c r="AP2" s="32" t="s">
        <v>46</v>
      </c>
      <c r="AQ2" s="32" t="s">
        <v>47</v>
      </c>
      <c r="AR2" s="32" t="s">
        <v>48</v>
      </c>
      <c r="AS2" s="32" t="s">
        <v>16</v>
      </c>
      <c r="AT2" s="32" t="s">
        <v>17</v>
      </c>
      <c r="AU2" s="32" t="s">
        <v>49</v>
      </c>
      <c r="AV2" s="32" t="s">
        <v>50</v>
      </c>
    </row>
    <row r="3" spans="1:48" ht="30" customHeight="1" x14ac:dyDescent="0.3">
      <c r="A3" s="36"/>
      <c r="B3" s="36"/>
      <c r="C3" s="36"/>
      <c r="D3" s="36"/>
      <c r="E3" s="15" t="s">
        <v>7</v>
      </c>
      <c r="F3" s="15" t="s">
        <v>8</v>
      </c>
      <c r="G3" s="15" t="s">
        <v>7</v>
      </c>
      <c r="H3" s="15" t="s">
        <v>8</v>
      </c>
      <c r="I3" s="15" t="s">
        <v>7</v>
      </c>
      <c r="J3" s="15" t="s">
        <v>8</v>
      </c>
      <c r="K3" s="15" t="s">
        <v>7</v>
      </c>
      <c r="L3" s="15" t="s">
        <v>8</v>
      </c>
      <c r="M3" s="36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</row>
    <row r="4" spans="1:48" ht="30" customHeight="1" x14ac:dyDescent="0.3">
      <c r="A4" s="19" t="s">
        <v>56</v>
      </c>
      <c r="B4" s="19" t="s">
        <v>52</v>
      </c>
      <c r="C4" s="20"/>
      <c r="D4" s="20"/>
      <c r="E4" s="21"/>
      <c r="F4" s="21"/>
      <c r="G4" s="21"/>
      <c r="H4" s="21"/>
      <c r="I4" s="21"/>
      <c r="J4" s="21"/>
      <c r="K4" s="21"/>
      <c r="L4" s="21"/>
      <c r="M4" s="20"/>
      <c r="Q4" s="1" t="s">
        <v>57</v>
      </c>
    </row>
    <row r="5" spans="1:48" ht="30" customHeight="1" x14ac:dyDescent="0.3">
      <c r="A5" s="11" t="s">
        <v>58</v>
      </c>
      <c r="B5" s="11" t="s">
        <v>279</v>
      </c>
      <c r="C5" s="11" t="s">
        <v>59</v>
      </c>
      <c r="D5" s="9">
        <v>30</v>
      </c>
      <c r="E5" s="10"/>
      <c r="F5" s="10">
        <f>TRUNC(E5*D5, 0)</f>
        <v>0</v>
      </c>
      <c r="G5" s="10"/>
      <c r="H5" s="10">
        <f>TRUNC(G5*D5, 0)</f>
        <v>0</v>
      </c>
      <c r="I5" s="10"/>
      <c r="J5" s="10">
        <f>TRUNC(I5*D5, 0)</f>
        <v>0</v>
      </c>
      <c r="K5" s="10">
        <f>TRUNC(E5+G5+I5, 0)</f>
        <v>0</v>
      </c>
      <c r="L5" s="10">
        <f>TRUNC(F5+H5+J5, 0)</f>
        <v>0</v>
      </c>
      <c r="M5" s="11"/>
      <c r="N5" s="1" t="s">
        <v>60</v>
      </c>
      <c r="O5" s="1" t="s">
        <v>52</v>
      </c>
      <c r="P5" s="1" t="s">
        <v>52</v>
      </c>
      <c r="Q5" s="1" t="s">
        <v>57</v>
      </c>
      <c r="R5" s="1" t="s">
        <v>61</v>
      </c>
      <c r="S5" s="1" t="s">
        <v>62</v>
      </c>
      <c r="T5" s="1" t="s">
        <v>62</v>
      </c>
      <c r="AR5" s="1" t="s">
        <v>52</v>
      </c>
      <c r="AS5" s="1" t="s">
        <v>52</v>
      </c>
      <c r="AU5" s="1" t="s">
        <v>63</v>
      </c>
      <c r="AV5">
        <v>4</v>
      </c>
    </row>
    <row r="6" spans="1:48" ht="30" customHeight="1" x14ac:dyDescent="0.3">
      <c r="A6" s="9" t="s">
        <v>282</v>
      </c>
      <c r="B6" s="9" t="s">
        <v>283</v>
      </c>
      <c r="C6" s="11" t="s">
        <v>59</v>
      </c>
      <c r="D6" s="9">
        <v>30</v>
      </c>
      <c r="E6" s="10"/>
      <c r="F6" s="10">
        <f>TRUNC(E6*D6, 0)</f>
        <v>0</v>
      </c>
      <c r="G6" s="10"/>
      <c r="H6" s="10">
        <f>TRUNC(G6*D6, 0)</f>
        <v>0</v>
      </c>
      <c r="I6" s="10"/>
      <c r="J6" s="10">
        <f>TRUNC(I6*D6, 0)</f>
        <v>0</v>
      </c>
      <c r="K6" s="10">
        <f>TRUNC(E6+G6+I6, 0)</f>
        <v>0</v>
      </c>
      <c r="L6" s="10">
        <f>TRUNC(F6+H6+J6, 0)</f>
        <v>0</v>
      </c>
      <c r="M6" s="11"/>
      <c r="Q6" s="1" t="s">
        <v>57</v>
      </c>
    </row>
    <row r="7" spans="1:48" ht="30" customHeight="1" x14ac:dyDescent="0.3">
      <c r="A7" s="9"/>
      <c r="B7" s="9"/>
      <c r="C7" s="9"/>
      <c r="D7" s="9"/>
      <c r="E7" s="10"/>
      <c r="F7" s="10"/>
      <c r="G7" s="10"/>
      <c r="H7" s="10"/>
      <c r="I7" s="10"/>
      <c r="J7" s="10"/>
      <c r="K7" s="10"/>
      <c r="L7" s="10"/>
      <c r="M7" s="9"/>
      <c r="Q7" s="1" t="s">
        <v>57</v>
      </c>
    </row>
    <row r="8" spans="1:48" ht="30" customHeight="1" x14ac:dyDescent="0.3">
      <c r="A8" s="9"/>
      <c r="B8" s="9"/>
      <c r="C8" s="9"/>
      <c r="D8" s="9"/>
      <c r="E8" s="10"/>
      <c r="F8" s="10"/>
      <c r="G8" s="10"/>
      <c r="H8" s="10"/>
      <c r="I8" s="10"/>
      <c r="J8" s="10"/>
      <c r="K8" s="10"/>
      <c r="L8" s="10"/>
      <c r="M8" s="9"/>
      <c r="Q8" s="1" t="s">
        <v>57</v>
      </c>
    </row>
    <row r="9" spans="1:48" ht="30" customHeight="1" x14ac:dyDescent="0.3">
      <c r="A9" s="9"/>
      <c r="B9" s="9"/>
      <c r="C9" s="9"/>
      <c r="D9" s="9"/>
      <c r="E9" s="10"/>
      <c r="F9" s="10"/>
      <c r="G9" s="10"/>
      <c r="H9" s="10"/>
      <c r="I9" s="10"/>
      <c r="J9" s="10"/>
      <c r="K9" s="10"/>
      <c r="L9" s="10"/>
      <c r="M9" s="9"/>
      <c r="Q9" s="1" t="s">
        <v>57</v>
      </c>
    </row>
    <row r="10" spans="1:48" ht="30" customHeight="1" x14ac:dyDescent="0.3">
      <c r="A10" s="9"/>
      <c r="B10" s="9"/>
      <c r="C10" s="9"/>
      <c r="D10" s="9"/>
      <c r="E10" s="10"/>
      <c r="F10" s="10"/>
      <c r="G10" s="10"/>
      <c r="H10" s="10"/>
      <c r="I10" s="10"/>
      <c r="J10" s="10"/>
      <c r="K10" s="10"/>
      <c r="L10" s="10"/>
      <c r="M10" s="9"/>
      <c r="Q10" s="1" t="s">
        <v>57</v>
      </c>
    </row>
    <row r="11" spans="1:48" ht="30" customHeight="1" x14ac:dyDescent="0.3">
      <c r="A11" s="9"/>
      <c r="B11" s="9"/>
      <c r="C11" s="9"/>
      <c r="D11" s="9"/>
      <c r="E11" s="10"/>
      <c r="F11" s="10"/>
      <c r="G11" s="10"/>
      <c r="H11" s="10"/>
      <c r="I11" s="10"/>
      <c r="J11" s="10"/>
      <c r="K11" s="10"/>
      <c r="L11" s="10"/>
      <c r="M11" s="9"/>
      <c r="Q11" s="1" t="s">
        <v>57</v>
      </c>
    </row>
    <row r="12" spans="1:48" ht="30" customHeight="1" x14ac:dyDescent="0.3">
      <c r="A12" s="9"/>
      <c r="B12" s="9"/>
      <c r="C12" s="9"/>
      <c r="D12" s="9"/>
      <c r="E12" s="10"/>
      <c r="F12" s="10"/>
      <c r="G12" s="10"/>
      <c r="H12" s="10"/>
      <c r="I12" s="10"/>
      <c r="J12" s="10"/>
      <c r="K12" s="10"/>
      <c r="L12" s="10"/>
      <c r="M12" s="9"/>
      <c r="Q12" s="1" t="s">
        <v>57</v>
      </c>
    </row>
    <row r="13" spans="1:48" ht="30" customHeight="1" x14ac:dyDescent="0.3">
      <c r="A13" s="9"/>
      <c r="B13" s="9"/>
      <c r="C13" s="9"/>
      <c r="D13" s="9"/>
      <c r="E13" s="10"/>
      <c r="F13" s="10"/>
      <c r="G13" s="10"/>
      <c r="H13" s="10"/>
      <c r="I13" s="10"/>
      <c r="J13" s="10"/>
      <c r="K13" s="10"/>
      <c r="L13" s="10"/>
      <c r="M13" s="9"/>
      <c r="Q13" s="1" t="s">
        <v>57</v>
      </c>
    </row>
    <row r="14" spans="1:48" ht="30" customHeight="1" x14ac:dyDescent="0.3">
      <c r="A14" s="9"/>
      <c r="B14" s="9"/>
      <c r="C14" s="9"/>
      <c r="D14" s="9"/>
      <c r="E14" s="10"/>
      <c r="F14" s="10"/>
      <c r="G14" s="10"/>
      <c r="H14" s="10"/>
      <c r="I14" s="10"/>
      <c r="J14" s="10"/>
      <c r="K14" s="10"/>
      <c r="L14" s="10"/>
      <c r="M14" s="9"/>
      <c r="Q14" s="1" t="s">
        <v>57</v>
      </c>
    </row>
    <row r="15" spans="1:48" ht="30" customHeight="1" x14ac:dyDescent="0.3">
      <c r="A15" s="9"/>
      <c r="B15" s="9"/>
      <c r="C15" s="9"/>
      <c r="D15" s="9"/>
      <c r="E15" s="10"/>
      <c r="F15" s="10"/>
      <c r="G15" s="10"/>
      <c r="H15" s="10"/>
      <c r="I15" s="10"/>
      <c r="J15" s="10"/>
      <c r="K15" s="10"/>
      <c r="L15" s="10"/>
      <c r="M15" s="9"/>
      <c r="Q15" s="1" t="s">
        <v>57</v>
      </c>
    </row>
    <row r="16" spans="1:48" ht="30" customHeight="1" x14ac:dyDescent="0.3">
      <c r="A16" s="9"/>
      <c r="B16" s="9"/>
      <c r="C16" s="9"/>
      <c r="D16" s="9"/>
      <c r="E16" s="10"/>
      <c r="F16" s="10"/>
      <c r="G16" s="10"/>
      <c r="H16" s="10"/>
      <c r="I16" s="10"/>
      <c r="J16" s="10"/>
      <c r="K16" s="10"/>
      <c r="L16" s="10"/>
      <c r="M16" s="9"/>
      <c r="Q16" s="1" t="s">
        <v>57</v>
      </c>
    </row>
    <row r="17" spans="1:48" ht="30" customHeight="1" x14ac:dyDescent="0.3">
      <c r="A17" s="9"/>
      <c r="B17" s="9"/>
      <c r="C17" s="9"/>
      <c r="D17" s="9"/>
      <c r="E17" s="10"/>
      <c r="F17" s="10"/>
      <c r="G17" s="10"/>
      <c r="H17" s="10"/>
      <c r="I17" s="10"/>
      <c r="J17" s="10"/>
      <c r="K17" s="10"/>
      <c r="L17" s="10"/>
      <c r="M17" s="9"/>
      <c r="Q17" s="1" t="s">
        <v>57</v>
      </c>
    </row>
    <row r="18" spans="1:48" ht="30" customHeight="1" x14ac:dyDescent="0.3">
      <c r="A18" s="9"/>
      <c r="B18" s="9"/>
      <c r="C18" s="9"/>
      <c r="D18" s="9"/>
      <c r="E18" s="10"/>
      <c r="F18" s="10"/>
      <c r="G18" s="10"/>
      <c r="H18" s="10"/>
      <c r="I18" s="10"/>
      <c r="J18" s="10"/>
      <c r="K18" s="10"/>
      <c r="L18" s="10"/>
      <c r="M18" s="9"/>
      <c r="Q18" s="1" t="s">
        <v>57</v>
      </c>
    </row>
    <row r="19" spans="1:48" ht="30" customHeight="1" x14ac:dyDescent="0.3">
      <c r="A19" s="9"/>
      <c r="B19" s="9"/>
      <c r="C19" s="9"/>
      <c r="D19" s="9"/>
      <c r="E19" s="10"/>
      <c r="F19" s="10"/>
      <c r="G19" s="10"/>
      <c r="H19" s="10"/>
      <c r="I19" s="10"/>
      <c r="J19" s="10"/>
      <c r="K19" s="10"/>
      <c r="L19" s="10"/>
      <c r="M19" s="9"/>
      <c r="Q19" s="1" t="s">
        <v>57</v>
      </c>
    </row>
    <row r="20" spans="1:48" ht="30" customHeight="1" x14ac:dyDescent="0.3">
      <c r="A20" s="9"/>
      <c r="B20" s="9"/>
      <c r="C20" s="9"/>
      <c r="D20" s="9"/>
      <c r="E20" s="10"/>
      <c r="F20" s="10"/>
      <c r="G20" s="10"/>
      <c r="H20" s="10"/>
      <c r="I20" s="10"/>
      <c r="J20" s="10"/>
      <c r="K20" s="10"/>
      <c r="L20" s="10"/>
      <c r="M20" s="9"/>
      <c r="Q20" s="1" t="s">
        <v>57</v>
      </c>
    </row>
    <row r="21" spans="1:48" ht="30" customHeight="1" x14ac:dyDescent="0.3">
      <c r="A21" s="9"/>
      <c r="B21" s="9"/>
      <c r="C21" s="9"/>
      <c r="D21" s="9"/>
      <c r="E21" s="10"/>
      <c r="F21" s="10"/>
      <c r="G21" s="10"/>
      <c r="H21" s="10"/>
      <c r="I21" s="10"/>
      <c r="J21" s="10"/>
      <c r="K21" s="10"/>
      <c r="L21" s="10"/>
      <c r="M21" s="9"/>
      <c r="Q21" s="1" t="s">
        <v>57</v>
      </c>
    </row>
    <row r="22" spans="1:48" ht="30" customHeight="1" x14ac:dyDescent="0.3">
      <c r="A22" s="9"/>
      <c r="B22" s="9"/>
      <c r="C22" s="9"/>
      <c r="D22" s="9"/>
      <c r="E22" s="10"/>
      <c r="F22" s="10"/>
      <c r="G22" s="10"/>
      <c r="H22" s="10"/>
      <c r="I22" s="10"/>
      <c r="J22" s="10"/>
      <c r="K22" s="10"/>
      <c r="L22" s="10"/>
      <c r="M22" s="9"/>
      <c r="Q22" s="1" t="s">
        <v>57</v>
      </c>
    </row>
    <row r="23" spans="1:48" ht="30" customHeight="1" x14ac:dyDescent="0.3">
      <c r="A23" s="9"/>
      <c r="B23" s="9"/>
      <c r="C23" s="9"/>
      <c r="D23" s="9"/>
      <c r="E23" s="10"/>
      <c r="F23" s="10"/>
      <c r="G23" s="10"/>
      <c r="H23" s="10"/>
      <c r="I23" s="10"/>
      <c r="J23" s="10"/>
      <c r="K23" s="10"/>
      <c r="L23" s="10"/>
      <c r="M23" s="9"/>
      <c r="Q23" s="1" t="s">
        <v>57</v>
      </c>
    </row>
    <row r="24" spans="1:48" ht="30" customHeight="1" x14ac:dyDescent="0.3">
      <c r="A24" s="9"/>
      <c r="B24" s="9"/>
      <c r="C24" s="9"/>
      <c r="D24" s="9"/>
      <c r="E24" s="10"/>
      <c r="F24" s="10"/>
      <c r="G24" s="10"/>
      <c r="H24" s="10"/>
      <c r="I24" s="10"/>
      <c r="J24" s="10"/>
      <c r="K24" s="10"/>
      <c r="L24" s="10"/>
      <c r="M24" s="9"/>
      <c r="Q24" s="1" t="s">
        <v>57</v>
      </c>
    </row>
    <row r="25" spans="1:48" ht="30" customHeight="1" x14ac:dyDescent="0.3">
      <c r="A25" s="9"/>
      <c r="B25" s="9"/>
      <c r="C25" s="9"/>
      <c r="D25" s="9"/>
      <c r="E25" s="10"/>
      <c r="F25" s="10"/>
      <c r="G25" s="10"/>
      <c r="H25" s="10"/>
      <c r="I25" s="10"/>
      <c r="J25" s="10"/>
      <c r="K25" s="10"/>
      <c r="L25" s="10"/>
      <c r="M25" s="9"/>
      <c r="Q25" s="1" t="s">
        <v>57</v>
      </c>
    </row>
    <row r="26" spans="1:48" ht="30" customHeight="1" x14ac:dyDescent="0.3">
      <c r="A26" s="9"/>
      <c r="B26" s="9"/>
      <c r="C26" s="9"/>
      <c r="D26" s="9"/>
      <c r="E26" s="10"/>
      <c r="F26" s="10"/>
      <c r="G26" s="10"/>
      <c r="H26" s="10"/>
      <c r="I26" s="10"/>
      <c r="J26" s="10"/>
      <c r="K26" s="10"/>
      <c r="L26" s="10"/>
      <c r="M26" s="9"/>
      <c r="Q26" s="1" t="s">
        <v>57</v>
      </c>
    </row>
    <row r="27" spans="1:48" ht="30" customHeight="1" x14ac:dyDescent="0.3">
      <c r="A27" s="9"/>
      <c r="B27" s="9"/>
      <c r="C27" s="9"/>
      <c r="D27" s="9"/>
      <c r="E27" s="10"/>
      <c r="F27" s="10"/>
      <c r="G27" s="10"/>
      <c r="H27" s="10"/>
      <c r="I27" s="10"/>
      <c r="J27" s="10"/>
      <c r="K27" s="10"/>
      <c r="L27" s="10"/>
      <c r="M27" s="9"/>
      <c r="Q27" s="1" t="s">
        <v>57</v>
      </c>
    </row>
    <row r="28" spans="1:48" ht="30" customHeight="1" x14ac:dyDescent="0.3">
      <c r="A28" s="9"/>
      <c r="B28" s="9"/>
      <c r="C28" s="9"/>
      <c r="D28" s="9"/>
      <c r="E28" s="10"/>
      <c r="F28" s="10"/>
      <c r="G28" s="10"/>
      <c r="H28" s="10"/>
      <c r="I28" s="10"/>
      <c r="J28" s="10"/>
      <c r="K28" s="10"/>
      <c r="L28" s="10"/>
      <c r="M28" s="9"/>
      <c r="Q28" s="1" t="s">
        <v>57</v>
      </c>
    </row>
    <row r="29" spans="1:48" ht="30" customHeight="1" x14ac:dyDescent="0.3">
      <c r="A29" s="16" t="s">
        <v>64</v>
      </c>
      <c r="B29" s="17"/>
      <c r="C29" s="17"/>
      <c r="D29" s="17"/>
      <c r="E29" s="18"/>
      <c r="F29" s="18">
        <f>SUMIF(Q5:Q28,"010101",F5:F28)</f>
        <v>0</v>
      </c>
      <c r="G29" s="18"/>
      <c r="H29" s="18">
        <f>SUMIF(Q5:Q28,"010101",H5:H28)</f>
        <v>0</v>
      </c>
      <c r="I29" s="18"/>
      <c r="J29" s="18">
        <f>SUMIF(Q5:Q28,"010101",J5:J28)</f>
        <v>0</v>
      </c>
      <c r="K29" s="18"/>
      <c r="L29" s="18">
        <f>SUMIF(Q5:Q28,"010101",L5:L28)</f>
        <v>0</v>
      </c>
      <c r="M29" s="17"/>
      <c r="N29" t="s">
        <v>65</v>
      </c>
    </row>
    <row r="30" spans="1:48" ht="30" customHeight="1" x14ac:dyDescent="0.3">
      <c r="A30" s="19" t="s">
        <v>66</v>
      </c>
      <c r="B30" s="19" t="s">
        <v>52</v>
      </c>
      <c r="C30" s="20"/>
      <c r="D30" s="20"/>
      <c r="E30" s="21"/>
      <c r="F30" s="21"/>
      <c r="G30" s="21"/>
      <c r="H30" s="21"/>
      <c r="I30" s="21"/>
      <c r="J30" s="21"/>
      <c r="K30" s="21"/>
      <c r="L30" s="21"/>
      <c r="M30" s="20"/>
      <c r="Q30" s="1" t="s">
        <v>67</v>
      </c>
    </row>
    <row r="31" spans="1:48" ht="30" customHeight="1" x14ac:dyDescent="0.3">
      <c r="A31" s="11" t="s">
        <v>68</v>
      </c>
      <c r="B31" s="11" t="s">
        <v>69</v>
      </c>
      <c r="C31" s="11" t="s">
        <v>59</v>
      </c>
      <c r="D31" s="9">
        <v>1</v>
      </c>
      <c r="E31" s="10"/>
      <c r="F31" s="10">
        <f>TRUNC(E31*D31, 0)</f>
        <v>0</v>
      </c>
      <c r="G31" s="10"/>
      <c r="H31" s="10">
        <f>TRUNC(G31*D31, 0)</f>
        <v>0</v>
      </c>
      <c r="I31" s="10"/>
      <c r="J31" s="10">
        <f>TRUNC(I31*D31, 0)</f>
        <v>0</v>
      </c>
      <c r="K31" s="10">
        <f t="shared" ref="K31:L34" si="0">TRUNC(E31+G31+I31, 0)</f>
        <v>0</v>
      </c>
      <c r="L31" s="10">
        <f t="shared" si="0"/>
        <v>0</v>
      </c>
      <c r="M31" s="11"/>
      <c r="N31" s="1" t="s">
        <v>70</v>
      </c>
      <c r="O31" s="1" t="s">
        <v>52</v>
      </c>
      <c r="P31" s="1" t="s">
        <v>52</v>
      </c>
      <c r="Q31" s="1" t="s">
        <v>67</v>
      </c>
      <c r="R31" s="1" t="s">
        <v>61</v>
      </c>
      <c r="S31" s="1" t="s">
        <v>62</v>
      </c>
      <c r="T31" s="1" t="s">
        <v>62</v>
      </c>
      <c r="AR31" s="1" t="s">
        <v>52</v>
      </c>
      <c r="AS31" s="1" t="s">
        <v>52</v>
      </c>
      <c r="AU31" s="1" t="s">
        <v>71</v>
      </c>
      <c r="AV31">
        <v>6</v>
      </c>
    </row>
    <row r="32" spans="1:48" ht="30" customHeight="1" x14ac:dyDescent="0.3">
      <c r="A32" s="11" t="s">
        <v>72</v>
      </c>
      <c r="B32" s="11" t="s">
        <v>73</v>
      </c>
      <c r="C32" s="11" t="s">
        <v>59</v>
      </c>
      <c r="D32" s="9">
        <v>1</v>
      </c>
      <c r="E32" s="10"/>
      <c r="F32" s="10">
        <f>TRUNC(E32*D32, 0)</f>
        <v>0</v>
      </c>
      <c r="G32" s="10"/>
      <c r="H32" s="10">
        <f>TRUNC(G32*D32, 0)</f>
        <v>0</v>
      </c>
      <c r="I32" s="10"/>
      <c r="J32" s="10">
        <f>TRUNC(I32*D32, 0)</f>
        <v>0</v>
      </c>
      <c r="K32" s="10">
        <f t="shared" si="0"/>
        <v>0</v>
      </c>
      <c r="L32" s="10">
        <f t="shared" si="0"/>
        <v>0</v>
      </c>
      <c r="M32" s="11"/>
      <c r="N32" s="1" t="s">
        <v>74</v>
      </c>
      <c r="O32" s="1" t="s">
        <v>52</v>
      </c>
      <c r="P32" s="1" t="s">
        <v>52</v>
      </c>
      <c r="Q32" s="1" t="s">
        <v>67</v>
      </c>
      <c r="R32" s="1" t="s">
        <v>61</v>
      </c>
      <c r="S32" s="1" t="s">
        <v>62</v>
      </c>
      <c r="T32" s="1" t="s">
        <v>62</v>
      </c>
      <c r="AR32" s="1" t="s">
        <v>52</v>
      </c>
      <c r="AS32" s="1" t="s">
        <v>52</v>
      </c>
      <c r="AU32" s="1" t="s">
        <v>75</v>
      </c>
      <c r="AV32">
        <v>8</v>
      </c>
    </row>
    <row r="33" spans="1:48" ht="30" customHeight="1" x14ac:dyDescent="0.3">
      <c r="A33" s="11" t="s">
        <v>76</v>
      </c>
      <c r="B33" s="11" t="s">
        <v>52</v>
      </c>
      <c r="C33" s="11" t="s">
        <v>77</v>
      </c>
      <c r="D33" s="9">
        <v>101</v>
      </c>
      <c r="E33" s="10"/>
      <c r="F33" s="10">
        <f>TRUNC(E33*D33, 0)</f>
        <v>0</v>
      </c>
      <c r="G33" s="10"/>
      <c r="H33" s="10">
        <f>TRUNC(G33*D33, 0)</f>
        <v>0</v>
      </c>
      <c r="I33" s="10"/>
      <c r="J33" s="10">
        <f>TRUNC(I33*D33, 0)</f>
        <v>0</v>
      </c>
      <c r="K33" s="10">
        <f t="shared" si="0"/>
        <v>0</v>
      </c>
      <c r="L33" s="10">
        <f t="shared" si="0"/>
        <v>0</v>
      </c>
      <c r="M33" s="11"/>
      <c r="N33" s="1" t="s">
        <v>78</v>
      </c>
      <c r="O33" s="1" t="s">
        <v>52</v>
      </c>
      <c r="P33" s="1" t="s">
        <v>52</v>
      </c>
      <c r="Q33" s="1" t="s">
        <v>67</v>
      </c>
      <c r="R33" s="1" t="s">
        <v>61</v>
      </c>
      <c r="S33" s="1" t="s">
        <v>62</v>
      </c>
      <c r="T33" s="1" t="s">
        <v>62</v>
      </c>
      <c r="AR33" s="1" t="s">
        <v>52</v>
      </c>
      <c r="AS33" s="1" t="s">
        <v>52</v>
      </c>
      <c r="AU33" s="1" t="s">
        <v>79</v>
      </c>
      <c r="AV33">
        <v>9</v>
      </c>
    </row>
    <row r="34" spans="1:48" ht="30" customHeight="1" x14ac:dyDescent="0.3">
      <c r="A34" s="11" t="s">
        <v>280</v>
      </c>
      <c r="B34" s="11" t="s">
        <v>277</v>
      </c>
      <c r="C34" s="11" t="s">
        <v>278</v>
      </c>
      <c r="D34" s="9">
        <v>2</v>
      </c>
      <c r="E34" s="10"/>
      <c r="F34" s="10">
        <f>TRUNC(E34*D34, 0)</f>
        <v>0</v>
      </c>
      <c r="G34" s="10"/>
      <c r="H34" s="10">
        <f>TRUNC(G34*D34, 0)</f>
        <v>0</v>
      </c>
      <c r="I34" s="10"/>
      <c r="J34" s="10"/>
      <c r="K34" s="10">
        <f t="shared" si="0"/>
        <v>0</v>
      </c>
      <c r="L34" s="10">
        <f t="shared" si="0"/>
        <v>0</v>
      </c>
      <c r="M34" s="9"/>
      <c r="Q34" s="1" t="s">
        <v>67</v>
      </c>
    </row>
    <row r="35" spans="1:48" ht="30" customHeight="1" x14ac:dyDescent="0.3">
      <c r="A35" s="9"/>
      <c r="B35" s="9"/>
      <c r="C35" s="9"/>
      <c r="D35" s="9"/>
      <c r="E35" s="10"/>
      <c r="F35" s="10"/>
      <c r="G35" s="10"/>
      <c r="H35" s="10"/>
      <c r="I35" s="10"/>
      <c r="J35" s="10"/>
      <c r="K35" s="10"/>
      <c r="L35" s="10"/>
      <c r="M35" s="9"/>
      <c r="Q35" s="1"/>
    </row>
    <row r="36" spans="1:48" ht="30" customHeight="1" x14ac:dyDescent="0.3">
      <c r="A36" s="9"/>
      <c r="B36" s="9"/>
      <c r="C36" s="9"/>
      <c r="D36" s="9"/>
      <c r="E36" s="10"/>
      <c r="F36" s="10"/>
      <c r="G36" s="10"/>
      <c r="H36" s="10"/>
      <c r="I36" s="10"/>
      <c r="J36" s="10"/>
      <c r="K36" s="10"/>
      <c r="L36" s="10"/>
      <c r="M36" s="9"/>
      <c r="Q36" s="1" t="s">
        <v>67</v>
      </c>
    </row>
    <row r="37" spans="1:48" ht="30" customHeight="1" x14ac:dyDescent="0.3">
      <c r="A37" s="9"/>
      <c r="B37" s="9"/>
      <c r="C37" s="9"/>
      <c r="D37" s="9"/>
      <c r="E37" s="10"/>
      <c r="F37" s="10"/>
      <c r="G37" s="10"/>
      <c r="H37" s="10"/>
      <c r="I37" s="10"/>
      <c r="J37" s="10"/>
      <c r="K37" s="10"/>
      <c r="L37" s="10"/>
      <c r="M37" s="9"/>
      <c r="Q37" s="1" t="s">
        <v>67</v>
      </c>
    </row>
    <row r="38" spans="1:48" ht="30" customHeight="1" x14ac:dyDescent="0.3">
      <c r="A38" s="9"/>
      <c r="B38" s="9"/>
      <c r="C38" s="9"/>
      <c r="D38" s="9"/>
      <c r="E38" s="10"/>
      <c r="F38" s="10"/>
      <c r="G38" s="10"/>
      <c r="H38" s="10"/>
      <c r="I38" s="10"/>
      <c r="J38" s="10"/>
      <c r="K38" s="10"/>
      <c r="L38" s="10"/>
      <c r="M38" s="9"/>
      <c r="Q38" s="1" t="s">
        <v>67</v>
      </c>
    </row>
    <row r="39" spans="1:48" ht="30" customHeight="1" x14ac:dyDescent="0.3">
      <c r="A39" s="9"/>
      <c r="B39" s="9"/>
      <c r="C39" s="9"/>
      <c r="D39" s="9"/>
      <c r="E39" s="10"/>
      <c r="F39" s="10"/>
      <c r="G39" s="10"/>
      <c r="H39" s="10"/>
      <c r="I39" s="10"/>
      <c r="J39" s="10"/>
      <c r="K39" s="10"/>
      <c r="L39" s="10"/>
      <c r="M39" s="9"/>
      <c r="Q39" s="1" t="s">
        <v>67</v>
      </c>
    </row>
    <row r="40" spans="1:48" ht="30" customHeight="1" x14ac:dyDescent="0.3">
      <c r="A40" s="9"/>
      <c r="B40" s="9"/>
      <c r="C40" s="9"/>
      <c r="D40" s="9"/>
      <c r="E40" s="10"/>
      <c r="F40" s="10"/>
      <c r="G40" s="10"/>
      <c r="H40" s="10"/>
      <c r="I40" s="10"/>
      <c r="J40" s="10"/>
      <c r="K40" s="10"/>
      <c r="L40" s="10"/>
      <c r="M40" s="9"/>
      <c r="Q40" s="1" t="s">
        <v>67</v>
      </c>
    </row>
    <row r="41" spans="1:48" ht="30" customHeight="1" x14ac:dyDescent="0.3">
      <c r="A41" s="9"/>
      <c r="B41" s="9"/>
      <c r="C41" s="9"/>
      <c r="D41" s="9"/>
      <c r="E41" s="10"/>
      <c r="F41" s="10"/>
      <c r="G41" s="10"/>
      <c r="H41" s="10"/>
      <c r="I41" s="10"/>
      <c r="J41" s="10"/>
      <c r="K41" s="10"/>
      <c r="L41" s="10"/>
      <c r="M41" s="9"/>
      <c r="Q41" s="1" t="s">
        <v>67</v>
      </c>
    </row>
    <row r="42" spans="1:48" ht="30" customHeight="1" x14ac:dyDescent="0.3">
      <c r="A42" s="9"/>
      <c r="B42" s="9"/>
      <c r="C42" s="9"/>
      <c r="D42" s="9"/>
      <c r="E42" s="10"/>
      <c r="F42" s="10"/>
      <c r="G42" s="10"/>
      <c r="H42" s="10"/>
      <c r="I42" s="10"/>
      <c r="J42" s="10"/>
      <c r="K42" s="10"/>
      <c r="L42" s="10"/>
      <c r="M42" s="9"/>
      <c r="Q42" s="1" t="s">
        <v>67</v>
      </c>
    </row>
    <row r="43" spans="1:48" ht="30" customHeight="1" x14ac:dyDescent="0.3">
      <c r="A43" s="9"/>
      <c r="B43" s="9"/>
      <c r="C43" s="9"/>
      <c r="D43" s="9"/>
      <c r="E43" s="10"/>
      <c r="F43" s="10"/>
      <c r="G43" s="10"/>
      <c r="H43" s="10"/>
      <c r="I43" s="10"/>
      <c r="J43" s="10"/>
      <c r="K43" s="10"/>
      <c r="L43" s="10"/>
      <c r="M43" s="9"/>
      <c r="Q43" s="1" t="s">
        <v>67</v>
      </c>
    </row>
    <row r="44" spans="1:48" ht="30" customHeight="1" x14ac:dyDescent="0.3">
      <c r="A44" s="9"/>
      <c r="B44" s="9"/>
      <c r="C44" s="9"/>
      <c r="D44" s="9"/>
      <c r="E44" s="10"/>
      <c r="F44" s="10"/>
      <c r="G44" s="10"/>
      <c r="H44" s="10"/>
      <c r="I44" s="10"/>
      <c r="J44" s="10"/>
      <c r="K44" s="10"/>
      <c r="L44" s="10"/>
      <c r="M44" s="9"/>
      <c r="Q44" s="1" t="s">
        <v>67</v>
      </c>
    </row>
    <row r="45" spans="1:48" ht="30" customHeight="1" x14ac:dyDescent="0.3">
      <c r="A45" s="9"/>
      <c r="B45" s="9"/>
      <c r="C45" s="9"/>
      <c r="D45" s="9"/>
      <c r="E45" s="10"/>
      <c r="F45" s="10"/>
      <c r="G45" s="10"/>
      <c r="H45" s="10"/>
      <c r="I45" s="10"/>
      <c r="J45" s="10"/>
      <c r="K45" s="10"/>
      <c r="L45" s="10"/>
      <c r="M45" s="9"/>
      <c r="Q45" s="1" t="s">
        <v>67</v>
      </c>
    </row>
    <row r="46" spans="1:48" ht="30" customHeight="1" x14ac:dyDescent="0.3">
      <c r="A46" s="9"/>
      <c r="B46" s="9"/>
      <c r="C46" s="9"/>
      <c r="D46" s="9"/>
      <c r="E46" s="10"/>
      <c r="F46" s="10"/>
      <c r="G46" s="10"/>
      <c r="H46" s="10"/>
      <c r="I46" s="10"/>
      <c r="J46" s="10"/>
      <c r="K46" s="10"/>
      <c r="L46" s="10"/>
      <c r="M46" s="9"/>
      <c r="Q46" s="1" t="s">
        <v>67</v>
      </c>
    </row>
    <row r="47" spans="1:48" ht="30" customHeight="1" x14ac:dyDescent="0.3">
      <c r="A47" s="9"/>
      <c r="B47" s="9"/>
      <c r="C47" s="9"/>
      <c r="D47" s="9"/>
      <c r="E47" s="10"/>
      <c r="F47" s="10"/>
      <c r="G47" s="10"/>
      <c r="H47" s="10"/>
      <c r="I47" s="10"/>
      <c r="J47" s="10"/>
      <c r="K47" s="10"/>
      <c r="L47" s="10"/>
      <c r="M47" s="9"/>
      <c r="Q47" s="1" t="s">
        <v>67</v>
      </c>
    </row>
    <row r="48" spans="1:48" ht="30" customHeight="1" x14ac:dyDescent="0.3">
      <c r="A48" s="9"/>
      <c r="B48" s="9"/>
      <c r="C48" s="9"/>
      <c r="D48" s="9"/>
      <c r="E48" s="10"/>
      <c r="F48" s="10"/>
      <c r="G48" s="10"/>
      <c r="H48" s="10"/>
      <c r="I48" s="10"/>
      <c r="J48" s="10"/>
      <c r="K48" s="10"/>
      <c r="L48" s="10"/>
      <c r="M48" s="9"/>
      <c r="Q48" s="1" t="s">
        <v>67</v>
      </c>
    </row>
    <row r="49" spans="1:48" ht="30" customHeight="1" x14ac:dyDescent="0.3">
      <c r="A49" s="9"/>
      <c r="B49" s="9"/>
      <c r="C49" s="9"/>
      <c r="D49" s="9"/>
      <c r="E49" s="10"/>
      <c r="F49" s="10"/>
      <c r="G49" s="10"/>
      <c r="H49" s="10"/>
      <c r="I49" s="10"/>
      <c r="J49" s="10"/>
      <c r="K49" s="10"/>
      <c r="L49" s="10"/>
      <c r="M49" s="9"/>
      <c r="Q49" s="1" t="s">
        <v>67</v>
      </c>
    </row>
    <row r="50" spans="1:48" ht="30" customHeight="1" x14ac:dyDescent="0.3">
      <c r="A50" s="9"/>
      <c r="B50" s="9"/>
      <c r="C50" s="9"/>
      <c r="D50" s="9"/>
      <c r="E50" s="10"/>
      <c r="F50" s="10"/>
      <c r="G50" s="10"/>
      <c r="H50" s="10"/>
      <c r="I50" s="10"/>
      <c r="J50" s="10"/>
      <c r="K50" s="10"/>
      <c r="L50" s="10"/>
      <c r="M50" s="9"/>
      <c r="Q50" s="1" t="s">
        <v>67</v>
      </c>
    </row>
    <row r="51" spans="1:48" ht="30" customHeight="1" x14ac:dyDescent="0.3">
      <c r="A51" s="9"/>
      <c r="B51" s="9"/>
      <c r="C51" s="9"/>
      <c r="D51" s="9"/>
      <c r="E51" s="10"/>
      <c r="F51" s="10"/>
      <c r="G51" s="10"/>
      <c r="H51" s="10"/>
      <c r="I51" s="10"/>
      <c r="J51" s="10"/>
      <c r="K51" s="10"/>
      <c r="L51" s="10"/>
      <c r="M51" s="9"/>
      <c r="Q51" s="1" t="s">
        <v>67</v>
      </c>
    </row>
    <row r="52" spans="1:48" ht="30" customHeight="1" x14ac:dyDescent="0.3">
      <c r="A52" s="9"/>
      <c r="B52" s="9"/>
      <c r="C52" s="9"/>
      <c r="D52" s="9"/>
      <c r="E52" s="10"/>
      <c r="F52" s="10"/>
      <c r="G52" s="10"/>
      <c r="H52" s="10"/>
      <c r="I52" s="10"/>
      <c r="J52" s="10"/>
      <c r="K52" s="10"/>
      <c r="L52" s="10"/>
      <c r="M52" s="9"/>
      <c r="Q52" s="1" t="s">
        <v>67</v>
      </c>
    </row>
    <row r="53" spans="1:48" ht="30" customHeight="1" x14ac:dyDescent="0.3">
      <c r="A53" s="9"/>
      <c r="B53" s="9"/>
      <c r="C53" s="9"/>
      <c r="D53" s="9"/>
      <c r="E53" s="10"/>
      <c r="F53" s="10"/>
      <c r="G53" s="10"/>
      <c r="H53" s="10"/>
      <c r="I53" s="10"/>
      <c r="J53" s="10"/>
      <c r="K53" s="10"/>
      <c r="L53" s="10"/>
      <c r="M53" s="9"/>
      <c r="Q53" s="1" t="s">
        <v>67</v>
      </c>
    </row>
    <row r="54" spans="1:48" ht="30" customHeight="1" x14ac:dyDescent="0.3">
      <c r="A54" s="9"/>
      <c r="B54" s="9"/>
      <c r="C54" s="9"/>
      <c r="D54" s="9"/>
      <c r="E54" s="10"/>
      <c r="F54" s="10"/>
      <c r="G54" s="10"/>
      <c r="H54" s="10"/>
      <c r="I54" s="10"/>
      <c r="J54" s="10"/>
      <c r="K54" s="10"/>
      <c r="L54" s="10"/>
      <c r="M54" s="9"/>
      <c r="Q54" s="1" t="s">
        <v>67</v>
      </c>
    </row>
    <row r="55" spans="1:48" ht="30" customHeight="1" x14ac:dyDescent="0.3">
      <c r="A55" s="16" t="s">
        <v>64</v>
      </c>
      <c r="B55" s="17"/>
      <c r="C55" s="17"/>
      <c r="D55" s="17"/>
      <c r="E55" s="18"/>
      <c r="F55" s="18">
        <f>SUMIF(Q31:Q54,"010102",F31:F54)</f>
        <v>0</v>
      </c>
      <c r="G55" s="18"/>
      <c r="H55" s="18">
        <f>SUMIF(Q31:Q54,"010102",H31:H54)</f>
        <v>0</v>
      </c>
      <c r="I55" s="18"/>
      <c r="J55" s="18">
        <f>SUMIF(Q31:Q54,"010102",J31:J54)</f>
        <v>0</v>
      </c>
      <c r="K55" s="18"/>
      <c r="L55" s="18">
        <f>SUMIF(Q31:Q54,"010102",L31:L54)</f>
        <v>0</v>
      </c>
      <c r="M55" s="17"/>
      <c r="N55" t="s">
        <v>65</v>
      </c>
    </row>
    <row r="56" spans="1:48" ht="30" customHeight="1" x14ac:dyDescent="0.3">
      <c r="A56" s="19" t="s">
        <v>80</v>
      </c>
      <c r="B56" s="19" t="s">
        <v>52</v>
      </c>
      <c r="C56" s="20"/>
      <c r="D56" s="20"/>
      <c r="E56" s="21"/>
      <c r="F56" s="21"/>
      <c r="G56" s="21"/>
      <c r="H56" s="21"/>
      <c r="I56" s="21"/>
      <c r="J56" s="21"/>
      <c r="K56" s="21"/>
      <c r="L56" s="21"/>
      <c r="M56" s="20"/>
      <c r="Q56" s="1" t="s">
        <v>81</v>
      </c>
    </row>
    <row r="57" spans="1:48" ht="30" customHeight="1" x14ac:dyDescent="0.3">
      <c r="A57" s="11" t="s">
        <v>82</v>
      </c>
      <c r="B57" s="11" t="s">
        <v>83</v>
      </c>
      <c r="C57" s="11" t="s">
        <v>84</v>
      </c>
      <c r="D57" s="9">
        <v>1</v>
      </c>
      <c r="E57" s="10"/>
      <c r="F57" s="10">
        <f>TRUNC(E57*D57, 0)</f>
        <v>0</v>
      </c>
      <c r="G57" s="10"/>
      <c r="H57" s="10">
        <f>TRUNC(G57*D57, 0)</f>
        <v>0</v>
      </c>
      <c r="I57" s="10"/>
      <c r="J57" s="10">
        <f>TRUNC(I57*D57, 0)</f>
        <v>0</v>
      </c>
      <c r="K57" s="10">
        <f t="shared" ref="K57:L59" si="1">TRUNC(E57+G57+I57, 0)</f>
        <v>0</v>
      </c>
      <c r="L57" s="10">
        <f t="shared" si="1"/>
        <v>0</v>
      </c>
      <c r="M57" s="11"/>
      <c r="N57" s="1" t="s">
        <v>85</v>
      </c>
      <c r="O57" s="1" t="s">
        <v>52</v>
      </c>
      <c r="P57" s="1" t="s">
        <v>52</v>
      </c>
      <c r="Q57" s="1" t="s">
        <v>81</v>
      </c>
      <c r="R57" s="1" t="s">
        <v>62</v>
      </c>
      <c r="S57" s="1" t="s">
        <v>62</v>
      </c>
      <c r="T57" s="1" t="s">
        <v>61</v>
      </c>
      <c r="AR57" s="1" t="s">
        <v>52</v>
      </c>
      <c r="AS57" s="1" t="s">
        <v>52</v>
      </c>
      <c r="AU57" s="1" t="s">
        <v>86</v>
      </c>
      <c r="AV57">
        <v>11</v>
      </c>
    </row>
    <row r="58" spans="1:48" ht="30" customHeight="1" x14ac:dyDescent="0.3">
      <c r="A58" s="11" t="s">
        <v>87</v>
      </c>
      <c r="B58" s="11" t="s">
        <v>88</v>
      </c>
      <c r="C58" s="11" t="s">
        <v>84</v>
      </c>
      <c r="D58" s="9">
        <v>9</v>
      </c>
      <c r="E58" s="10"/>
      <c r="F58" s="10">
        <f>TRUNC(E58*D58, 0)</f>
        <v>0</v>
      </c>
      <c r="G58" s="10"/>
      <c r="H58" s="10">
        <f>TRUNC(G58*D58, 0)</f>
        <v>0</v>
      </c>
      <c r="I58" s="10"/>
      <c r="J58" s="10">
        <f>TRUNC(I58*D58, 0)</f>
        <v>0</v>
      </c>
      <c r="K58" s="10">
        <f t="shared" si="1"/>
        <v>0</v>
      </c>
      <c r="L58" s="10">
        <f t="shared" si="1"/>
        <v>0</v>
      </c>
      <c r="M58" s="11"/>
      <c r="N58" s="1" t="s">
        <v>89</v>
      </c>
      <c r="O58" s="1" t="s">
        <v>52</v>
      </c>
      <c r="P58" s="1" t="s">
        <v>52</v>
      </c>
      <c r="Q58" s="1" t="s">
        <v>81</v>
      </c>
      <c r="R58" s="1" t="s">
        <v>62</v>
      </c>
      <c r="S58" s="1" t="s">
        <v>62</v>
      </c>
      <c r="T58" s="1" t="s">
        <v>61</v>
      </c>
      <c r="AR58" s="1" t="s">
        <v>52</v>
      </c>
      <c r="AS58" s="1" t="s">
        <v>52</v>
      </c>
      <c r="AU58" s="1" t="s">
        <v>90</v>
      </c>
      <c r="AV58">
        <v>12</v>
      </c>
    </row>
    <row r="59" spans="1:48" ht="30" customHeight="1" x14ac:dyDescent="0.3">
      <c r="A59" s="11" t="s">
        <v>91</v>
      </c>
      <c r="B59" s="11" t="s">
        <v>92</v>
      </c>
      <c r="C59" s="11" t="s">
        <v>77</v>
      </c>
      <c r="D59" s="9">
        <v>202</v>
      </c>
      <c r="E59" s="10"/>
      <c r="F59" s="10">
        <f>TRUNC(E59*D59, 0)</f>
        <v>0</v>
      </c>
      <c r="G59" s="10"/>
      <c r="H59" s="10">
        <f>TRUNC(G59*D59, 0)</f>
        <v>0</v>
      </c>
      <c r="I59" s="10"/>
      <c r="J59" s="10">
        <f>TRUNC(I59*D59, 0)</f>
        <v>0</v>
      </c>
      <c r="K59" s="10">
        <f t="shared" si="1"/>
        <v>0</v>
      </c>
      <c r="L59" s="10">
        <f t="shared" si="1"/>
        <v>0</v>
      </c>
      <c r="M59" s="11"/>
      <c r="N59" s="1" t="s">
        <v>93</v>
      </c>
      <c r="O59" s="1" t="s">
        <v>52</v>
      </c>
      <c r="P59" s="1" t="s">
        <v>52</v>
      </c>
      <c r="Q59" s="1" t="s">
        <v>81</v>
      </c>
      <c r="R59" s="1" t="s">
        <v>61</v>
      </c>
      <c r="S59" s="1" t="s">
        <v>62</v>
      </c>
      <c r="T59" s="1" t="s">
        <v>62</v>
      </c>
      <c r="AR59" s="1" t="s">
        <v>52</v>
      </c>
      <c r="AS59" s="1" t="s">
        <v>52</v>
      </c>
      <c r="AU59" s="1" t="s">
        <v>94</v>
      </c>
      <c r="AV59">
        <v>13</v>
      </c>
    </row>
    <row r="60" spans="1:48" ht="30" customHeight="1" x14ac:dyDescent="0.3">
      <c r="A60" s="9"/>
      <c r="B60" s="9"/>
      <c r="C60" s="9"/>
      <c r="D60" s="9"/>
      <c r="E60" s="10"/>
      <c r="F60" s="10"/>
      <c r="G60" s="10"/>
      <c r="H60" s="10"/>
      <c r="I60" s="10"/>
      <c r="J60" s="10"/>
      <c r="K60" s="10"/>
      <c r="L60" s="10"/>
      <c r="M60" s="9"/>
      <c r="Q60" s="1" t="s">
        <v>81</v>
      </c>
    </row>
    <row r="61" spans="1:48" ht="30" customHeight="1" x14ac:dyDescent="0.3">
      <c r="A61" s="9"/>
      <c r="B61" s="9"/>
      <c r="C61" s="9"/>
      <c r="D61" s="9"/>
      <c r="E61" s="10"/>
      <c r="F61" s="10"/>
      <c r="G61" s="10"/>
      <c r="H61" s="10"/>
      <c r="I61" s="10"/>
      <c r="J61" s="10"/>
      <c r="K61" s="10"/>
      <c r="L61" s="10"/>
      <c r="M61" s="9"/>
      <c r="Q61" s="1" t="s">
        <v>81</v>
      </c>
    </row>
    <row r="62" spans="1:48" ht="30" customHeight="1" x14ac:dyDescent="0.3">
      <c r="A62" s="9"/>
      <c r="B62" s="9"/>
      <c r="C62" s="9"/>
      <c r="D62" s="9"/>
      <c r="E62" s="10"/>
      <c r="F62" s="10"/>
      <c r="G62" s="10"/>
      <c r="H62" s="10"/>
      <c r="I62" s="10"/>
      <c r="J62" s="10"/>
      <c r="K62" s="10"/>
      <c r="L62" s="10"/>
      <c r="M62" s="9"/>
      <c r="Q62" s="1" t="s">
        <v>81</v>
      </c>
    </row>
    <row r="63" spans="1:48" ht="30" customHeight="1" x14ac:dyDescent="0.3">
      <c r="A63" s="9"/>
      <c r="B63" s="9"/>
      <c r="C63" s="9"/>
      <c r="D63" s="9"/>
      <c r="E63" s="10"/>
      <c r="F63" s="10"/>
      <c r="G63" s="10"/>
      <c r="H63" s="10"/>
      <c r="I63" s="10"/>
      <c r="J63" s="10"/>
      <c r="K63" s="10"/>
      <c r="L63" s="10"/>
      <c r="M63" s="9"/>
      <c r="Q63" s="1" t="s">
        <v>81</v>
      </c>
    </row>
    <row r="64" spans="1:48" ht="30" customHeight="1" x14ac:dyDescent="0.3">
      <c r="A64" s="9"/>
      <c r="B64" s="9"/>
      <c r="C64" s="9"/>
      <c r="D64" s="9"/>
      <c r="E64" s="10"/>
      <c r="F64" s="10"/>
      <c r="G64" s="10"/>
      <c r="H64" s="10"/>
      <c r="I64" s="10"/>
      <c r="J64" s="10"/>
      <c r="K64" s="10"/>
      <c r="L64" s="10"/>
      <c r="M64" s="9"/>
      <c r="Q64" s="1" t="s">
        <v>81</v>
      </c>
    </row>
    <row r="65" spans="1:17" ht="30" customHeight="1" x14ac:dyDescent="0.3">
      <c r="A65" s="9"/>
      <c r="B65" s="9"/>
      <c r="C65" s="9"/>
      <c r="D65" s="9"/>
      <c r="E65" s="10"/>
      <c r="F65" s="10"/>
      <c r="G65" s="10"/>
      <c r="H65" s="10"/>
      <c r="I65" s="10"/>
      <c r="J65" s="10"/>
      <c r="K65" s="10"/>
      <c r="L65" s="10"/>
      <c r="M65" s="9"/>
      <c r="Q65" s="1" t="s">
        <v>81</v>
      </c>
    </row>
    <row r="66" spans="1:17" ht="30" customHeight="1" x14ac:dyDescent="0.3">
      <c r="A66" s="9"/>
      <c r="B66" s="9"/>
      <c r="C66" s="9"/>
      <c r="D66" s="9"/>
      <c r="E66" s="10"/>
      <c r="F66" s="10"/>
      <c r="G66" s="10"/>
      <c r="H66" s="10"/>
      <c r="I66" s="10"/>
      <c r="J66" s="10"/>
      <c r="K66" s="10"/>
      <c r="L66" s="10"/>
      <c r="M66" s="9"/>
      <c r="Q66" s="1" t="s">
        <v>81</v>
      </c>
    </row>
    <row r="67" spans="1:17" ht="30" customHeight="1" x14ac:dyDescent="0.3">
      <c r="A67" s="9"/>
      <c r="B67" s="9"/>
      <c r="C67" s="9"/>
      <c r="D67" s="9"/>
      <c r="E67" s="10"/>
      <c r="F67" s="10"/>
      <c r="G67" s="10"/>
      <c r="H67" s="10"/>
      <c r="I67" s="10"/>
      <c r="J67" s="10"/>
      <c r="K67" s="10"/>
      <c r="L67" s="10"/>
      <c r="M67" s="9"/>
      <c r="Q67" s="1" t="s">
        <v>81</v>
      </c>
    </row>
    <row r="68" spans="1:17" ht="30" customHeight="1" x14ac:dyDescent="0.3">
      <c r="A68" s="9"/>
      <c r="B68" s="9"/>
      <c r="C68" s="9"/>
      <c r="D68" s="9"/>
      <c r="E68" s="10"/>
      <c r="F68" s="10"/>
      <c r="G68" s="10"/>
      <c r="H68" s="10"/>
      <c r="I68" s="10"/>
      <c r="J68" s="10"/>
      <c r="K68" s="10"/>
      <c r="L68" s="10"/>
      <c r="M68" s="9"/>
      <c r="Q68" s="1" t="s">
        <v>81</v>
      </c>
    </row>
    <row r="69" spans="1:17" ht="30" customHeight="1" x14ac:dyDescent="0.3">
      <c r="A69" s="9"/>
      <c r="B69" s="9"/>
      <c r="C69" s="9"/>
      <c r="D69" s="9"/>
      <c r="E69" s="10"/>
      <c r="F69" s="10"/>
      <c r="G69" s="10"/>
      <c r="H69" s="10"/>
      <c r="I69" s="10"/>
      <c r="J69" s="10"/>
      <c r="K69" s="10"/>
      <c r="L69" s="10"/>
      <c r="M69" s="9"/>
      <c r="Q69" s="1" t="s">
        <v>81</v>
      </c>
    </row>
    <row r="70" spans="1:17" ht="30" customHeight="1" x14ac:dyDescent="0.3">
      <c r="A70" s="9"/>
      <c r="B70" s="9"/>
      <c r="C70" s="9"/>
      <c r="D70" s="9"/>
      <c r="E70" s="10"/>
      <c r="F70" s="10"/>
      <c r="G70" s="10"/>
      <c r="H70" s="10"/>
      <c r="I70" s="10"/>
      <c r="J70" s="10"/>
      <c r="K70" s="10"/>
      <c r="L70" s="10"/>
      <c r="M70" s="9"/>
      <c r="Q70" s="1" t="s">
        <v>81</v>
      </c>
    </row>
    <row r="71" spans="1:17" ht="30" customHeight="1" x14ac:dyDescent="0.3">
      <c r="A71" s="9"/>
      <c r="B71" s="9"/>
      <c r="C71" s="9"/>
      <c r="D71" s="9"/>
      <c r="E71" s="10"/>
      <c r="F71" s="10"/>
      <c r="G71" s="10"/>
      <c r="H71" s="10"/>
      <c r="I71" s="10"/>
      <c r="J71" s="10"/>
      <c r="K71" s="10"/>
      <c r="L71" s="10"/>
      <c r="M71" s="9"/>
      <c r="Q71" s="1" t="s">
        <v>81</v>
      </c>
    </row>
    <row r="72" spans="1:17" ht="30" customHeight="1" x14ac:dyDescent="0.3">
      <c r="A72" s="9"/>
      <c r="B72" s="9"/>
      <c r="C72" s="9"/>
      <c r="D72" s="9"/>
      <c r="E72" s="10"/>
      <c r="F72" s="10"/>
      <c r="G72" s="10"/>
      <c r="H72" s="10"/>
      <c r="I72" s="10"/>
      <c r="J72" s="10"/>
      <c r="K72" s="10"/>
      <c r="L72" s="10"/>
      <c r="M72" s="9"/>
      <c r="Q72" s="1" t="s">
        <v>81</v>
      </c>
    </row>
    <row r="73" spans="1:17" ht="30" customHeight="1" x14ac:dyDescent="0.3">
      <c r="A73" s="9"/>
      <c r="B73" s="9"/>
      <c r="C73" s="9"/>
      <c r="D73" s="9"/>
      <c r="E73" s="10"/>
      <c r="F73" s="10"/>
      <c r="G73" s="10"/>
      <c r="H73" s="10"/>
      <c r="I73" s="10"/>
      <c r="J73" s="10"/>
      <c r="K73" s="10"/>
      <c r="L73" s="10"/>
      <c r="M73" s="9"/>
      <c r="Q73" s="1" t="s">
        <v>81</v>
      </c>
    </row>
    <row r="74" spans="1:17" ht="30" customHeight="1" x14ac:dyDescent="0.3">
      <c r="A74" s="9"/>
      <c r="B74" s="9"/>
      <c r="C74" s="9"/>
      <c r="D74" s="9"/>
      <c r="E74" s="10"/>
      <c r="F74" s="10"/>
      <c r="G74" s="10"/>
      <c r="H74" s="10"/>
      <c r="I74" s="10"/>
      <c r="J74" s="10"/>
      <c r="K74" s="10"/>
      <c r="L74" s="10"/>
      <c r="M74" s="9"/>
      <c r="Q74" s="1" t="s">
        <v>81</v>
      </c>
    </row>
    <row r="75" spans="1:17" ht="30" customHeight="1" x14ac:dyDescent="0.3">
      <c r="A75" s="9"/>
      <c r="B75" s="9"/>
      <c r="C75" s="9"/>
      <c r="D75" s="9"/>
      <c r="E75" s="10"/>
      <c r="F75" s="10"/>
      <c r="G75" s="10"/>
      <c r="H75" s="10"/>
      <c r="I75" s="10"/>
      <c r="J75" s="10"/>
      <c r="K75" s="10"/>
      <c r="L75" s="10"/>
      <c r="M75" s="9"/>
      <c r="Q75" s="1" t="s">
        <v>81</v>
      </c>
    </row>
    <row r="76" spans="1:17" ht="30" customHeight="1" x14ac:dyDescent="0.3">
      <c r="A76" s="9"/>
      <c r="B76" s="9"/>
      <c r="C76" s="9"/>
      <c r="D76" s="9"/>
      <c r="E76" s="10"/>
      <c r="F76" s="10"/>
      <c r="G76" s="10"/>
      <c r="H76" s="10"/>
      <c r="I76" s="10"/>
      <c r="J76" s="10"/>
      <c r="K76" s="10"/>
      <c r="L76" s="10"/>
      <c r="M76" s="9"/>
      <c r="Q76" s="1" t="s">
        <v>81</v>
      </c>
    </row>
    <row r="77" spans="1:17" ht="30" customHeight="1" x14ac:dyDescent="0.3">
      <c r="A77" s="9"/>
      <c r="B77" s="9"/>
      <c r="C77" s="9"/>
      <c r="D77" s="9"/>
      <c r="E77" s="10"/>
      <c r="F77" s="10"/>
      <c r="G77" s="10"/>
      <c r="H77" s="10"/>
      <c r="I77" s="10"/>
      <c r="J77" s="10"/>
      <c r="K77" s="10"/>
      <c r="L77" s="10"/>
      <c r="M77" s="9"/>
      <c r="Q77" s="1" t="s">
        <v>81</v>
      </c>
    </row>
    <row r="78" spans="1:17" ht="30" customHeight="1" x14ac:dyDescent="0.3">
      <c r="A78" s="9"/>
      <c r="B78" s="9"/>
      <c r="C78" s="9"/>
      <c r="D78" s="9"/>
      <c r="E78" s="10"/>
      <c r="F78" s="10"/>
      <c r="G78" s="10"/>
      <c r="H78" s="10"/>
      <c r="I78" s="10"/>
      <c r="J78" s="10"/>
      <c r="K78" s="10"/>
      <c r="L78" s="10"/>
      <c r="M78" s="9"/>
      <c r="Q78" s="1" t="s">
        <v>81</v>
      </c>
    </row>
    <row r="79" spans="1:17" ht="30" customHeight="1" x14ac:dyDescent="0.3">
      <c r="A79" s="9"/>
      <c r="B79" s="9"/>
      <c r="C79" s="9"/>
      <c r="D79" s="9"/>
      <c r="E79" s="10"/>
      <c r="F79" s="10"/>
      <c r="G79" s="10"/>
      <c r="H79" s="10"/>
      <c r="I79" s="10"/>
      <c r="J79" s="10"/>
      <c r="K79" s="10"/>
      <c r="L79" s="10"/>
      <c r="M79" s="9"/>
      <c r="Q79" s="1" t="s">
        <v>81</v>
      </c>
    </row>
    <row r="80" spans="1:17" ht="30" customHeight="1" x14ac:dyDescent="0.3">
      <c r="A80" s="9"/>
      <c r="B80" s="9"/>
      <c r="C80" s="9"/>
      <c r="D80" s="9"/>
      <c r="E80" s="10"/>
      <c r="F80" s="10"/>
      <c r="G80" s="10"/>
      <c r="H80" s="10"/>
      <c r="I80" s="10"/>
      <c r="J80" s="10"/>
      <c r="K80" s="10"/>
      <c r="L80" s="10"/>
      <c r="M80" s="9"/>
      <c r="Q80" s="1" t="s">
        <v>81</v>
      </c>
    </row>
    <row r="81" spans="1:48" ht="30" customHeight="1" x14ac:dyDescent="0.3">
      <c r="A81" s="16" t="s">
        <v>64</v>
      </c>
      <c r="B81" s="17"/>
      <c r="C81" s="17"/>
      <c r="D81" s="17"/>
      <c r="E81" s="18"/>
      <c r="F81" s="18">
        <f>SUMIF(Q57:Q80,"010103",F57:F80)</f>
        <v>0</v>
      </c>
      <c r="G81" s="18"/>
      <c r="H81" s="18">
        <f>SUMIF(Q57:Q80,"010103",H57:H80)</f>
        <v>0</v>
      </c>
      <c r="I81" s="18"/>
      <c r="J81" s="18">
        <f>SUMIF(Q57:Q80,"010103",J57:J80)</f>
        <v>0</v>
      </c>
      <c r="K81" s="18"/>
      <c r="L81" s="18">
        <f>SUMIF(Q57:Q80,"010103",L57:L80)</f>
        <v>0</v>
      </c>
      <c r="M81" s="17"/>
      <c r="N81" t="s">
        <v>65</v>
      </c>
    </row>
    <row r="82" spans="1:48" ht="30" customHeight="1" x14ac:dyDescent="0.3">
      <c r="A82" s="19" t="s">
        <v>95</v>
      </c>
      <c r="B82" s="19" t="s">
        <v>52</v>
      </c>
      <c r="C82" s="20"/>
      <c r="D82" s="20"/>
      <c r="E82" s="21"/>
      <c r="F82" s="21"/>
      <c r="G82" s="21"/>
      <c r="H82" s="21"/>
      <c r="I82" s="21"/>
      <c r="J82" s="21"/>
      <c r="K82" s="21"/>
      <c r="L82" s="21"/>
      <c r="M82" s="20"/>
      <c r="Q82" s="1" t="s">
        <v>96</v>
      </c>
    </row>
    <row r="83" spans="1:48" ht="30" customHeight="1" x14ac:dyDescent="0.3">
      <c r="A83" s="11" t="s">
        <v>97</v>
      </c>
      <c r="B83" s="11" t="s">
        <v>52</v>
      </c>
      <c r="C83" s="11" t="s">
        <v>59</v>
      </c>
      <c r="D83" s="9">
        <v>7</v>
      </c>
      <c r="E83" s="10"/>
      <c r="F83" s="10">
        <f>TRUNC(E83*D83, 0)</f>
        <v>0</v>
      </c>
      <c r="G83" s="10"/>
      <c r="H83" s="10">
        <f>TRUNC(G83*D83, 0)</f>
        <v>0</v>
      </c>
      <c r="I83" s="10"/>
      <c r="J83" s="10">
        <f>TRUNC(I83*D83, 0)</f>
        <v>0</v>
      </c>
      <c r="K83" s="10">
        <f>TRUNC(E83+G83+I83, 0)</f>
        <v>0</v>
      </c>
      <c r="L83" s="10">
        <f>TRUNC(F83+H83+J83, 0)</f>
        <v>0</v>
      </c>
      <c r="M83" s="11"/>
      <c r="N83" s="1" t="s">
        <v>98</v>
      </c>
      <c r="O83" s="1" t="s">
        <v>52</v>
      </c>
      <c r="P83" s="1" t="s">
        <v>52</v>
      </c>
      <c r="Q83" s="1" t="s">
        <v>96</v>
      </c>
      <c r="R83" s="1" t="s">
        <v>61</v>
      </c>
      <c r="S83" s="1" t="s">
        <v>62</v>
      </c>
      <c r="T83" s="1" t="s">
        <v>62</v>
      </c>
      <c r="AR83" s="1" t="s">
        <v>52</v>
      </c>
      <c r="AS83" s="1" t="s">
        <v>52</v>
      </c>
      <c r="AU83" s="1" t="s">
        <v>99</v>
      </c>
      <c r="AV83">
        <v>15</v>
      </c>
    </row>
    <row r="84" spans="1:48" ht="30" customHeight="1" x14ac:dyDescent="0.3">
      <c r="A84" s="11" t="s">
        <v>100</v>
      </c>
      <c r="B84" s="11" t="s">
        <v>52</v>
      </c>
      <c r="C84" s="11" t="s">
        <v>101</v>
      </c>
      <c r="D84" s="9">
        <v>2</v>
      </c>
      <c r="E84" s="10"/>
      <c r="F84" s="10">
        <f>TRUNC(E84*D84, 0)</f>
        <v>0</v>
      </c>
      <c r="G84" s="10"/>
      <c r="H84" s="10">
        <f>TRUNC(G84*D84, 0)</f>
        <v>0</v>
      </c>
      <c r="I84" s="10"/>
      <c r="J84" s="10">
        <f>TRUNC(I84*D84, 0)</f>
        <v>0</v>
      </c>
      <c r="K84" s="10">
        <f>TRUNC(E84+G84+I84, 0)</f>
        <v>0</v>
      </c>
      <c r="L84" s="10">
        <f>TRUNC(F84+H84+J84, 0)</f>
        <v>0</v>
      </c>
      <c r="M84" s="11"/>
      <c r="N84" s="1" t="s">
        <v>102</v>
      </c>
      <c r="O84" s="1" t="s">
        <v>52</v>
      </c>
      <c r="P84" s="1" t="s">
        <v>52</v>
      </c>
      <c r="Q84" s="1" t="s">
        <v>96</v>
      </c>
      <c r="R84" s="1" t="s">
        <v>61</v>
      </c>
      <c r="S84" s="1" t="s">
        <v>62</v>
      </c>
      <c r="T84" s="1" t="s">
        <v>62</v>
      </c>
      <c r="AR84" s="1" t="s">
        <v>52</v>
      </c>
      <c r="AS84" s="1" t="s">
        <v>52</v>
      </c>
      <c r="AU84" s="1" t="s">
        <v>103</v>
      </c>
      <c r="AV84">
        <v>16</v>
      </c>
    </row>
    <row r="85" spans="1:48" ht="30" customHeight="1" x14ac:dyDescent="0.3">
      <c r="A85" s="9"/>
      <c r="B85" s="9"/>
      <c r="C85" s="9"/>
      <c r="D85" s="9"/>
      <c r="E85" s="10"/>
      <c r="F85" s="10"/>
      <c r="G85" s="10"/>
      <c r="H85" s="10"/>
      <c r="I85" s="10"/>
      <c r="J85" s="10"/>
      <c r="K85" s="10"/>
      <c r="L85" s="10"/>
      <c r="M85" s="9"/>
      <c r="Q85" s="1" t="s">
        <v>96</v>
      </c>
    </row>
    <row r="86" spans="1:48" ht="30" customHeight="1" x14ac:dyDescent="0.3">
      <c r="A86" s="9"/>
      <c r="B86" s="9"/>
      <c r="C86" s="9"/>
      <c r="D86" s="9"/>
      <c r="E86" s="10"/>
      <c r="F86" s="10"/>
      <c r="G86" s="10"/>
      <c r="H86" s="10"/>
      <c r="I86" s="10"/>
      <c r="J86" s="10"/>
      <c r="K86" s="10"/>
      <c r="L86" s="10"/>
      <c r="M86" s="9"/>
      <c r="Q86" s="1" t="s">
        <v>96</v>
      </c>
    </row>
    <row r="87" spans="1:48" ht="30" customHeight="1" x14ac:dyDescent="0.3">
      <c r="A87" s="9"/>
      <c r="B87" s="9"/>
      <c r="C87" s="9"/>
      <c r="D87" s="9"/>
      <c r="E87" s="10"/>
      <c r="F87" s="10"/>
      <c r="G87" s="10"/>
      <c r="H87" s="10"/>
      <c r="I87" s="10"/>
      <c r="J87" s="10"/>
      <c r="K87" s="10"/>
      <c r="L87" s="10"/>
      <c r="M87" s="9"/>
      <c r="Q87" s="1" t="s">
        <v>96</v>
      </c>
    </row>
    <row r="88" spans="1:48" ht="30" customHeight="1" x14ac:dyDescent="0.3">
      <c r="A88" s="9"/>
      <c r="B88" s="9"/>
      <c r="C88" s="9"/>
      <c r="D88" s="9"/>
      <c r="E88" s="10"/>
      <c r="F88" s="10"/>
      <c r="G88" s="10"/>
      <c r="H88" s="10"/>
      <c r="I88" s="10"/>
      <c r="J88" s="10"/>
      <c r="K88" s="10"/>
      <c r="L88" s="10"/>
      <c r="M88" s="9"/>
      <c r="Q88" s="1" t="s">
        <v>96</v>
      </c>
    </row>
    <row r="89" spans="1:48" ht="30" customHeight="1" x14ac:dyDescent="0.3">
      <c r="A89" s="9"/>
      <c r="B89" s="9"/>
      <c r="C89" s="9"/>
      <c r="D89" s="9"/>
      <c r="E89" s="10"/>
      <c r="F89" s="10"/>
      <c r="G89" s="10"/>
      <c r="H89" s="10"/>
      <c r="I89" s="10"/>
      <c r="J89" s="10"/>
      <c r="K89" s="10"/>
      <c r="L89" s="10"/>
      <c r="M89" s="9"/>
      <c r="Q89" s="1" t="s">
        <v>96</v>
      </c>
    </row>
    <row r="90" spans="1:48" ht="30" customHeight="1" x14ac:dyDescent="0.3">
      <c r="A90" s="9"/>
      <c r="B90" s="9"/>
      <c r="C90" s="9"/>
      <c r="D90" s="9"/>
      <c r="E90" s="10"/>
      <c r="F90" s="10"/>
      <c r="G90" s="10"/>
      <c r="H90" s="10"/>
      <c r="I90" s="10"/>
      <c r="J90" s="10"/>
      <c r="K90" s="10"/>
      <c r="L90" s="10"/>
      <c r="M90" s="9"/>
      <c r="Q90" s="1" t="s">
        <v>96</v>
      </c>
    </row>
    <row r="91" spans="1:48" ht="30" customHeight="1" x14ac:dyDescent="0.3">
      <c r="A91" s="9"/>
      <c r="B91" s="9"/>
      <c r="C91" s="9"/>
      <c r="D91" s="9"/>
      <c r="E91" s="10"/>
      <c r="F91" s="10"/>
      <c r="G91" s="10"/>
      <c r="H91" s="10"/>
      <c r="I91" s="10"/>
      <c r="J91" s="10"/>
      <c r="K91" s="10"/>
      <c r="L91" s="10"/>
      <c r="M91" s="9"/>
      <c r="Q91" s="1" t="s">
        <v>96</v>
      </c>
    </row>
    <row r="92" spans="1:48" ht="30" customHeight="1" x14ac:dyDescent="0.3">
      <c r="A92" s="9"/>
      <c r="B92" s="9"/>
      <c r="C92" s="9"/>
      <c r="D92" s="9"/>
      <c r="E92" s="10"/>
      <c r="F92" s="10"/>
      <c r="G92" s="10"/>
      <c r="H92" s="10"/>
      <c r="I92" s="10"/>
      <c r="J92" s="10"/>
      <c r="K92" s="10"/>
      <c r="L92" s="10"/>
      <c r="M92" s="9"/>
      <c r="Q92" s="1" t="s">
        <v>96</v>
      </c>
    </row>
    <row r="93" spans="1:48" ht="30" customHeight="1" x14ac:dyDescent="0.3">
      <c r="A93" s="9"/>
      <c r="B93" s="9"/>
      <c r="C93" s="9"/>
      <c r="D93" s="9"/>
      <c r="E93" s="10"/>
      <c r="F93" s="10"/>
      <c r="G93" s="10"/>
      <c r="H93" s="10"/>
      <c r="I93" s="10"/>
      <c r="J93" s="10"/>
      <c r="K93" s="10"/>
      <c r="L93" s="10"/>
      <c r="M93" s="9"/>
      <c r="Q93" s="1" t="s">
        <v>96</v>
      </c>
    </row>
    <row r="94" spans="1:48" ht="30" customHeight="1" x14ac:dyDescent="0.3">
      <c r="A94" s="9"/>
      <c r="B94" s="9"/>
      <c r="C94" s="9"/>
      <c r="D94" s="9"/>
      <c r="E94" s="10"/>
      <c r="F94" s="10"/>
      <c r="G94" s="10"/>
      <c r="H94" s="10"/>
      <c r="I94" s="10"/>
      <c r="J94" s="10"/>
      <c r="K94" s="10"/>
      <c r="L94" s="10"/>
      <c r="M94" s="9"/>
      <c r="Q94" s="1" t="s">
        <v>96</v>
      </c>
    </row>
    <row r="95" spans="1:48" ht="30" customHeight="1" x14ac:dyDescent="0.3">
      <c r="A95" s="9"/>
      <c r="B95" s="9"/>
      <c r="C95" s="9"/>
      <c r="D95" s="9"/>
      <c r="E95" s="10"/>
      <c r="F95" s="10"/>
      <c r="G95" s="10"/>
      <c r="H95" s="10"/>
      <c r="I95" s="10"/>
      <c r="J95" s="10"/>
      <c r="K95" s="10"/>
      <c r="L95" s="10"/>
      <c r="M95" s="9"/>
      <c r="Q95" s="1" t="s">
        <v>96</v>
      </c>
    </row>
    <row r="96" spans="1:48" ht="30" customHeight="1" x14ac:dyDescent="0.3">
      <c r="A96" s="9"/>
      <c r="B96" s="9"/>
      <c r="C96" s="9"/>
      <c r="D96" s="9"/>
      <c r="E96" s="10"/>
      <c r="F96" s="10"/>
      <c r="G96" s="10"/>
      <c r="H96" s="10"/>
      <c r="I96" s="10"/>
      <c r="J96" s="10"/>
      <c r="K96" s="10"/>
      <c r="L96" s="10"/>
      <c r="M96" s="9"/>
      <c r="Q96" s="1" t="s">
        <v>96</v>
      </c>
    </row>
    <row r="97" spans="1:48" ht="30" customHeight="1" x14ac:dyDescent="0.3">
      <c r="A97" s="9"/>
      <c r="B97" s="9"/>
      <c r="C97" s="9"/>
      <c r="D97" s="9"/>
      <c r="E97" s="10"/>
      <c r="F97" s="10"/>
      <c r="G97" s="10"/>
      <c r="H97" s="10"/>
      <c r="I97" s="10"/>
      <c r="J97" s="10"/>
      <c r="K97" s="10"/>
      <c r="L97" s="10"/>
      <c r="M97" s="9"/>
      <c r="Q97" s="1" t="s">
        <v>96</v>
      </c>
    </row>
    <row r="98" spans="1:48" ht="30" customHeight="1" x14ac:dyDescent="0.3">
      <c r="A98" s="9"/>
      <c r="B98" s="9"/>
      <c r="C98" s="9"/>
      <c r="D98" s="9"/>
      <c r="E98" s="10"/>
      <c r="F98" s="10"/>
      <c r="G98" s="10"/>
      <c r="H98" s="10"/>
      <c r="I98" s="10"/>
      <c r="J98" s="10"/>
      <c r="K98" s="10"/>
      <c r="L98" s="10"/>
      <c r="M98" s="9"/>
      <c r="Q98" s="1" t="s">
        <v>96</v>
      </c>
    </row>
    <row r="99" spans="1:48" ht="30" customHeight="1" x14ac:dyDescent="0.3">
      <c r="A99" s="9"/>
      <c r="B99" s="9"/>
      <c r="C99" s="9"/>
      <c r="D99" s="9"/>
      <c r="E99" s="10"/>
      <c r="F99" s="10"/>
      <c r="G99" s="10"/>
      <c r="H99" s="10"/>
      <c r="I99" s="10"/>
      <c r="J99" s="10"/>
      <c r="K99" s="10"/>
      <c r="L99" s="10"/>
      <c r="M99" s="9"/>
      <c r="Q99" s="1" t="s">
        <v>96</v>
      </c>
    </row>
    <row r="100" spans="1:48" ht="30" customHeight="1" x14ac:dyDescent="0.3">
      <c r="A100" s="9"/>
      <c r="B100" s="9"/>
      <c r="C100" s="9"/>
      <c r="D100" s="9"/>
      <c r="E100" s="10"/>
      <c r="F100" s="10"/>
      <c r="G100" s="10"/>
      <c r="H100" s="10"/>
      <c r="I100" s="10"/>
      <c r="J100" s="10"/>
      <c r="K100" s="10"/>
      <c r="L100" s="10"/>
      <c r="M100" s="9"/>
      <c r="Q100" s="1" t="s">
        <v>96</v>
      </c>
    </row>
    <row r="101" spans="1:48" ht="30" customHeight="1" x14ac:dyDescent="0.3">
      <c r="A101" s="9"/>
      <c r="B101" s="9"/>
      <c r="C101" s="9"/>
      <c r="D101" s="9"/>
      <c r="E101" s="10"/>
      <c r="F101" s="10"/>
      <c r="G101" s="10"/>
      <c r="H101" s="10"/>
      <c r="I101" s="10"/>
      <c r="J101" s="10"/>
      <c r="K101" s="10"/>
      <c r="L101" s="10"/>
      <c r="M101" s="9"/>
      <c r="Q101" s="1" t="s">
        <v>96</v>
      </c>
    </row>
    <row r="102" spans="1:48" ht="30" customHeight="1" x14ac:dyDescent="0.3">
      <c r="A102" s="9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  <c r="M102" s="9"/>
      <c r="Q102" s="1" t="s">
        <v>96</v>
      </c>
    </row>
    <row r="103" spans="1:48" ht="30" customHeight="1" x14ac:dyDescent="0.3">
      <c r="A103" s="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  <c r="M103" s="9"/>
      <c r="Q103" s="1" t="s">
        <v>96</v>
      </c>
    </row>
    <row r="104" spans="1:48" ht="30" customHeight="1" x14ac:dyDescent="0.3">
      <c r="A104" s="9"/>
      <c r="B104" s="9"/>
      <c r="C104" s="9"/>
      <c r="D104" s="9"/>
      <c r="E104" s="10"/>
      <c r="F104" s="10"/>
      <c r="G104" s="10"/>
      <c r="H104" s="10"/>
      <c r="I104" s="10"/>
      <c r="J104" s="10"/>
      <c r="K104" s="10"/>
      <c r="L104" s="10"/>
      <c r="M104" s="9"/>
      <c r="Q104" s="1" t="s">
        <v>96</v>
      </c>
    </row>
    <row r="105" spans="1:48" ht="30" customHeight="1" x14ac:dyDescent="0.3">
      <c r="A105" s="9"/>
      <c r="B105" s="9"/>
      <c r="C105" s="9"/>
      <c r="D105" s="9"/>
      <c r="E105" s="10"/>
      <c r="F105" s="10"/>
      <c r="G105" s="10"/>
      <c r="H105" s="10"/>
      <c r="I105" s="10"/>
      <c r="J105" s="10"/>
      <c r="K105" s="10"/>
      <c r="L105" s="10"/>
      <c r="M105" s="9"/>
      <c r="Q105" s="1" t="s">
        <v>96</v>
      </c>
    </row>
    <row r="106" spans="1:48" ht="30" customHeight="1" x14ac:dyDescent="0.3">
      <c r="A106" s="9"/>
      <c r="B106" s="9"/>
      <c r="C106" s="9"/>
      <c r="D106" s="9"/>
      <c r="E106" s="10"/>
      <c r="F106" s="10"/>
      <c r="G106" s="10"/>
      <c r="H106" s="10"/>
      <c r="I106" s="10"/>
      <c r="J106" s="10"/>
      <c r="K106" s="10"/>
      <c r="L106" s="10"/>
      <c r="M106" s="9"/>
      <c r="Q106" s="1" t="s">
        <v>96</v>
      </c>
    </row>
    <row r="107" spans="1:48" ht="30" customHeight="1" x14ac:dyDescent="0.3">
      <c r="A107" s="16" t="s">
        <v>64</v>
      </c>
      <c r="B107" s="17"/>
      <c r="C107" s="17"/>
      <c r="D107" s="17"/>
      <c r="E107" s="18"/>
      <c r="F107" s="18">
        <f>SUMIF(Q83:Q106,"010104",F83:F106)</f>
        <v>0</v>
      </c>
      <c r="G107" s="18"/>
      <c r="H107" s="18">
        <f>SUMIF(Q83:Q106,"010104",H83:H106)</f>
        <v>0</v>
      </c>
      <c r="I107" s="18"/>
      <c r="J107" s="18">
        <f>SUMIF(Q83:Q106,"010104",J83:J106)</f>
        <v>0</v>
      </c>
      <c r="K107" s="18"/>
      <c r="L107" s="18">
        <f>SUMIF(Q83:Q106,"010104",L83:L106)</f>
        <v>0</v>
      </c>
      <c r="M107" s="17"/>
      <c r="N107" t="s">
        <v>65</v>
      </c>
    </row>
    <row r="108" spans="1:48" ht="30" customHeight="1" x14ac:dyDescent="0.3">
      <c r="A108" s="19" t="s">
        <v>104</v>
      </c>
      <c r="B108" s="19" t="s">
        <v>52</v>
      </c>
      <c r="C108" s="20"/>
      <c r="D108" s="20"/>
      <c r="E108" s="21"/>
      <c r="F108" s="21"/>
      <c r="G108" s="21"/>
      <c r="H108" s="21"/>
      <c r="I108" s="21"/>
      <c r="J108" s="21"/>
      <c r="K108" s="21"/>
      <c r="L108" s="21"/>
      <c r="M108" s="20"/>
      <c r="Q108" s="1" t="s">
        <v>105</v>
      </c>
    </row>
    <row r="109" spans="1:48" ht="30" customHeight="1" x14ac:dyDescent="0.3">
      <c r="A109" s="11" t="s">
        <v>106</v>
      </c>
      <c r="B109" s="11" t="s">
        <v>107</v>
      </c>
      <c r="C109" s="11" t="s">
        <v>108</v>
      </c>
      <c r="D109" s="9">
        <v>1</v>
      </c>
      <c r="E109" s="10"/>
      <c r="F109" s="10">
        <f>TRUNC(E109*D109, 0)</f>
        <v>0</v>
      </c>
      <c r="G109" s="10"/>
      <c r="H109" s="10">
        <f>TRUNC(G109*D109, 0)</f>
        <v>0</v>
      </c>
      <c r="I109" s="10"/>
      <c r="J109" s="10">
        <f>TRUNC(I109*D109, 0)</f>
        <v>0</v>
      </c>
      <c r="K109" s="10">
        <f>TRUNC(E109+G109+I109, 0)</f>
        <v>0</v>
      </c>
      <c r="L109" s="10">
        <f>TRUNC(F109+H109+J109, 0)</f>
        <v>0</v>
      </c>
      <c r="M109" s="11"/>
      <c r="N109" s="1" t="s">
        <v>109</v>
      </c>
      <c r="O109" s="1" t="s">
        <v>52</v>
      </c>
      <c r="P109" s="1" t="s">
        <v>52</v>
      </c>
      <c r="Q109" s="1" t="s">
        <v>105</v>
      </c>
      <c r="R109" s="1" t="s">
        <v>62</v>
      </c>
      <c r="S109" s="1" t="s">
        <v>62</v>
      </c>
      <c r="T109" s="1" t="s">
        <v>61</v>
      </c>
      <c r="AR109" s="1" t="s">
        <v>52</v>
      </c>
      <c r="AS109" s="1" t="s">
        <v>52</v>
      </c>
      <c r="AU109" s="1" t="s">
        <v>110</v>
      </c>
      <c r="AV109">
        <v>32</v>
      </c>
    </row>
    <row r="110" spans="1:48" ht="30" customHeight="1" x14ac:dyDescent="0.3">
      <c r="A110" s="11" t="s">
        <v>111</v>
      </c>
      <c r="B110" s="11" t="s">
        <v>112</v>
      </c>
      <c r="C110" s="11" t="s">
        <v>113</v>
      </c>
      <c r="D110" s="9">
        <v>0.1</v>
      </c>
      <c r="E110" s="10"/>
      <c r="F110" s="10">
        <f>TRUNC(E110*D110, 0)</f>
        <v>0</v>
      </c>
      <c r="G110" s="10"/>
      <c r="H110" s="10">
        <f>TRUNC(G110*D110, 0)</f>
        <v>0</v>
      </c>
      <c r="I110" s="10"/>
      <c r="J110" s="10">
        <f>TRUNC(I110*D110, 0)</f>
        <v>0</v>
      </c>
      <c r="K110" s="10">
        <f>TRUNC(E110+G110+I110, 0)</f>
        <v>0</v>
      </c>
      <c r="L110" s="10">
        <f>TRUNC(F110+H110+J110, 0)</f>
        <v>0</v>
      </c>
      <c r="M110" s="11"/>
      <c r="N110" s="1" t="s">
        <v>114</v>
      </c>
      <c r="O110" s="1" t="s">
        <v>52</v>
      </c>
      <c r="P110" s="1" t="s">
        <v>52</v>
      </c>
      <c r="Q110" s="1" t="s">
        <v>105</v>
      </c>
      <c r="R110" s="1" t="s">
        <v>62</v>
      </c>
      <c r="S110" s="1" t="s">
        <v>62</v>
      </c>
      <c r="T110" s="1" t="s">
        <v>61</v>
      </c>
      <c r="AR110" s="1" t="s">
        <v>52</v>
      </c>
      <c r="AS110" s="1" t="s">
        <v>52</v>
      </c>
      <c r="AU110" s="1" t="s">
        <v>115</v>
      </c>
      <c r="AV110">
        <v>33</v>
      </c>
    </row>
    <row r="111" spans="1:48" ht="30" customHeight="1" x14ac:dyDescent="0.3">
      <c r="A111" s="9"/>
      <c r="B111" s="9"/>
      <c r="C111" s="9"/>
      <c r="D111" s="9"/>
      <c r="E111" s="10"/>
      <c r="F111" s="10"/>
      <c r="G111" s="10"/>
      <c r="H111" s="10"/>
      <c r="I111" s="10"/>
      <c r="J111" s="10"/>
      <c r="K111" s="10"/>
      <c r="L111" s="10"/>
      <c r="M111" s="9"/>
      <c r="Q111" s="1" t="s">
        <v>105</v>
      </c>
    </row>
    <row r="112" spans="1:48" ht="30" customHeight="1" x14ac:dyDescent="0.3">
      <c r="A112" s="9"/>
      <c r="B112" s="9"/>
      <c r="C112" s="9"/>
      <c r="D112" s="9"/>
      <c r="E112" s="10"/>
      <c r="F112" s="10"/>
      <c r="G112" s="10"/>
      <c r="H112" s="10"/>
      <c r="I112" s="10"/>
      <c r="J112" s="10"/>
      <c r="K112" s="10"/>
      <c r="L112" s="10"/>
      <c r="M112" s="9"/>
      <c r="Q112" s="1" t="s">
        <v>105</v>
      </c>
    </row>
    <row r="113" spans="1:17" ht="30" customHeight="1" x14ac:dyDescent="0.3">
      <c r="A113" s="9"/>
      <c r="B113" s="9"/>
      <c r="C113" s="9"/>
      <c r="D113" s="9"/>
      <c r="E113" s="10"/>
      <c r="F113" s="10"/>
      <c r="G113" s="10"/>
      <c r="H113" s="10"/>
      <c r="I113" s="10"/>
      <c r="J113" s="10"/>
      <c r="K113" s="10"/>
      <c r="L113" s="10"/>
      <c r="M113" s="9"/>
      <c r="Q113" s="1" t="s">
        <v>105</v>
      </c>
    </row>
    <row r="114" spans="1:17" ht="30" customHeight="1" x14ac:dyDescent="0.3">
      <c r="A114" s="9"/>
      <c r="B114" s="9"/>
      <c r="C114" s="9"/>
      <c r="D114" s="9"/>
      <c r="E114" s="10"/>
      <c r="F114" s="10"/>
      <c r="G114" s="10"/>
      <c r="H114" s="10"/>
      <c r="I114" s="10"/>
      <c r="J114" s="10"/>
      <c r="K114" s="10"/>
      <c r="L114" s="10"/>
      <c r="M114" s="9"/>
      <c r="Q114" s="1" t="s">
        <v>105</v>
      </c>
    </row>
    <row r="115" spans="1:17" ht="30" customHeight="1" x14ac:dyDescent="0.3">
      <c r="A115" s="9"/>
      <c r="B115" s="9"/>
      <c r="C115" s="9"/>
      <c r="D115" s="9"/>
      <c r="E115" s="10"/>
      <c r="F115" s="10"/>
      <c r="G115" s="10"/>
      <c r="H115" s="10"/>
      <c r="I115" s="10"/>
      <c r="J115" s="10"/>
      <c r="K115" s="10"/>
      <c r="L115" s="10"/>
      <c r="M115" s="9"/>
      <c r="Q115" s="1" t="s">
        <v>105</v>
      </c>
    </row>
    <row r="116" spans="1:17" ht="30" customHeight="1" x14ac:dyDescent="0.3">
      <c r="A116" s="9"/>
      <c r="B116" s="9"/>
      <c r="C116" s="9"/>
      <c r="D116" s="9"/>
      <c r="E116" s="10"/>
      <c r="F116" s="10"/>
      <c r="G116" s="10"/>
      <c r="H116" s="10"/>
      <c r="I116" s="10"/>
      <c r="J116" s="10"/>
      <c r="K116" s="10"/>
      <c r="L116" s="10"/>
      <c r="M116" s="9"/>
      <c r="Q116" s="1" t="s">
        <v>105</v>
      </c>
    </row>
    <row r="117" spans="1:17" ht="30" customHeight="1" x14ac:dyDescent="0.3">
      <c r="A117" s="9"/>
      <c r="B117" s="9"/>
      <c r="C117" s="9"/>
      <c r="D117" s="9"/>
      <c r="E117" s="10"/>
      <c r="F117" s="10"/>
      <c r="G117" s="10"/>
      <c r="H117" s="10"/>
      <c r="I117" s="10"/>
      <c r="J117" s="10"/>
      <c r="K117" s="10"/>
      <c r="L117" s="10"/>
      <c r="M117" s="9"/>
      <c r="Q117" s="1" t="s">
        <v>105</v>
      </c>
    </row>
    <row r="118" spans="1:17" ht="30" customHeight="1" x14ac:dyDescent="0.3">
      <c r="A118" s="9"/>
      <c r="B118" s="9"/>
      <c r="C118" s="9"/>
      <c r="D118" s="9"/>
      <c r="E118" s="10"/>
      <c r="F118" s="10"/>
      <c r="G118" s="10"/>
      <c r="H118" s="10"/>
      <c r="I118" s="10"/>
      <c r="J118" s="10"/>
      <c r="K118" s="10"/>
      <c r="L118" s="10"/>
      <c r="M118" s="9"/>
      <c r="Q118" s="1" t="s">
        <v>105</v>
      </c>
    </row>
    <row r="119" spans="1:17" ht="30" customHeight="1" x14ac:dyDescent="0.3">
      <c r="A119" s="9"/>
      <c r="B119" s="9"/>
      <c r="C119" s="9"/>
      <c r="D119" s="9"/>
      <c r="E119" s="10"/>
      <c r="F119" s="10"/>
      <c r="G119" s="10"/>
      <c r="H119" s="10"/>
      <c r="I119" s="10"/>
      <c r="J119" s="10"/>
      <c r="K119" s="10"/>
      <c r="L119" s="10"/>
      <c r="M119" s="9"/>
      <c r="Q119" s="1" t="s">
        <v>105</v>
      </c>
    </row>
    <row r="120" spans="1:17" ht="30" customHeight="1" x14ac:dyDescent="0.3">
      <c r="A120" s="9"/>
      <c r="B120" s="9"/>
      <c r="C120" s="9"/>
      <c r="D120" s="9"/>
      <c r="E120" s="10"/>
      <c r="F120" s="10"/>
      <c r="G120" s="10"/>
      <c r="H120" s="10"/>
      <c r="I120" s="10"/>
      <c r="J120" s="10"/>
      <c r="K120" s="10"/>
      <c r="L120" s="10"/>
      <c r="M120" s="9"/>
      <c r="Q120" s="1" t="s">
        <v>105</v>
      </c>
    </row>
    <row r="121" spans="1:17" ht="30" customHeight="1" x14ac:dyDescent="0.3">
      <c r="A121" s="9"/>
      <c r="B121" s="9"/>
      <c r="C121" s="9"/>
      <c r="D121" s="9"/>
      <c r="E121" s="10"/>
      <c r="F121" s="10"/>
      <c r="G121" s="10"/>
      <c r="H121" s="10"/>
      <c r="I121" s="10"/>
      <c r="J121" s="10"/>
      <c r="K121" s="10"/>
      <c r="L121" s="10"/>
      <c r="M121" s="9"/>
      <c r="Q121" s="1" t="s">
        <v>105</v>
      </c>
    </row>
    <row r="122" spans="1:17" ht="30" customHeight="1" x14ac:dyDescent="0.3">
      <c r="A122" s="9"/>
      <c r="B122" s="9"/>
      <c r="C122" s="9"/>
      <c r="D122" s="9"/>
      <c r="E122" s="10"/>
      <c r="F122" s="10"/>
      <c r="G122" s="10"/>
      <c r="H122" s="10"/>
      <c r="I122" s="10"/>
      <c r="J122" s="10"/>
      <c r="K122" s="10"/>
      <c r="L122" s="10"/>
      <c r="M122" s="9"/>
      <c r="Q122" s="1" t="s">
        <v>105</v>
      </c>
    </row>
    <row r="123" spans="1:17" ht="30" customHeight="1" x14ac:dyDescent="0.3">
      <c r="A123" s="9"/>
      <c r="B123" s="9"/>
      <c r="C123" s="9"/>
      <c r="D123" s="9"/>
      <c r="E123" s="10"/>
      <c r="F123" s="10"/>
      <c r="G123" s="10"/>
      <c r="H123" s="10"/>
      <c r="I123" s="10"/>
      <c r="J123" s="10"/>
      <c r="K123" s="10"/>
      <c r="L123" s="10"/>
      <c r="M123" s="9"/>
      <c r="Q123" s="1" t="s">
        <v>105</v>
      </c>
    </row>
    <row r="124" spans="1:17" ht="30" customHeight="1" x14ac:dyDescent="0.3">
      <c r="A124" s="9"/>
      <c r="B124" s="9"/>
      <c r="C124" s="9"/>
      <c r="D124" s="9"/>
      <c r="E124" s="10"/>
      <c r="F124" s="10"/>
      <c r="G124" s="10"/>
      <c r="H124" s="10"/>
      <c r="I124" s="10"/>
      <c r="J124" s="10"/>
      <c r="K124" s="10"/>
      <c r="L124" s="10"/>
      <c r="M124" s="9"/>
      <c r="Q124" s="1" t="s">
        <v>105</v>
      </c>
    </row>
    <row r="125" spans="1:17" ht="30" customHeight="1" x14ac:dyDescent="0.3">
      <c r="A125" s="9"/>
      <c r="B125" s="9"/>
      <c r="C125" s="9"/>
      <c r="D125" s="9"/>
      <c r="E125" s="10"/>
      <c r="F125" s="10"/>
      <c r="G125" s="10"/>
      <c r="H125" s="10"/>
      <c r="I125" s="10"/>
      <c r="J125" s="10"/>
      <c r="K125" s="10"/>
      <c r="L125" s="10"/>
      <c r="M125" s="9"/>
      <c r="Q125" s="1" t="s">
        <v>105</v>
      </c>
    </row>
    <row r="126" spans="1:17" ht="30" customHeight="1" x14ac:dyDescent="0.3">
      <c r="A126" s="9"/>
      <c r="B126" s="9"/>
      <c r="C126" s="9"/>
      <c r="D126" s="9"/>
      <c r="E126" s="10"/>
      <c r="F126" s="10"/>
      <c r="G126" s="10"/>
      <c r="H126" s="10"/>
      <c r="I126" s="10"/>
      <c r="J126" s="10"/>
      <c r="K126" s="10"/>
      <c r="L126" s="10"/>
      <c r="M126" s="9"/>
      <c r="Q126" s="1" t="s">
        <v>105</v>
      </c>
    </row>
    <row r="127" spans="1:17" ht="30" customHeight="1" x14ac:dyDescent="0.3">
      <c r="A127" s="9"/>
      <c r="B127" s="9"/>
      <c r="C127" s="9"/>
      <c r="D127" s="9"/>
      <c r="E127" s="10"/>
      <c r="F127" s="10"/>
      <c r="G127" s="10"/>
      <c r="H127" s="10"/>
      <c r="I127" s="10"/>
      <c r="J127" s="10"/>
      <c r="K127" s="10"/>
      <c r="L127" s="10"/>
      <c r="M127" s="9"/>
      <c r="Q127" s="1" t="s">
        <v>105</v>
      </c>
    </row>
    <row r="128" spans="1:17" ht="30" customHeight="1" x14ac:dyDescent="0.3">
      <c r="A128" s="9"/>
      <c r="B128" s="9"/>
      <c r="C128" s="9"/>
      <c r="D128" s="9"/>
      <c r="E128" s="10"/>
      <c r="F128" s="10"/>
      <c r="G128" s="10"/>
      <c r="H128" s="10"/>
      <c r="I128" s="10"/>
      <c r="J128" s="10"/>
      <c r="K128" s="10"/>
      <c r="L128" s="10"/>
      <c r="M128" s="9"/>
      <c r="Q128" s="1" t="s">
        <v>105</v>
      </c>
    </row>
    <row r="129" spans="1:48" ht="30" customHeight="1" x14ac:dyDescent="0.3">
      <c r="A129" s="9"/>
      <c r="B129" s="9"/>
      <c r="C129" s="9"/>
      <c r="D129" s="9"/>
      <c r="E129" s="10"/>
      <c r="F129" s="10"/>
      <c r="G129" s="10"/>
      <c r="H129" s="10"/>
      <c r="I129" s="10"/>
      <c r="J129" s="10"/>
      <c r="K129" s="10"/>
      <c r="L129" s="10"/>
      <c r="M129" s="9"/>
      <c r="Q129" s="1" t="s">
        <v>105</v>
      </c>
    </row>
    <row r="130" spans="1:48" ht="30" customHeight="1" x14ac:dyDescent="0.3">
      <c r="A130" s="9"/>
      <c r="B130" s="9"/>
      <c r="C130" s="9"/>
      <c r="D130" s="9"/>
      <c r="E130" s="10"/>
      <c r="F130" s="10"/>
      <c r="G130" s="10"/>
      <c r="H130" s="10"/>
      <c r="I130" s="10"/>
      <c r="J130" s="10"/>
      <c r="K130" s="10"/>
      <c r="L130" s="10"/>
      <c r="M130" s="9"/>
      <c r="Q130" s="1" t="s">
        <v>105</v>
      </c>
    </row>
    <row r="131" spans="1:48" ht="30" customHeight="1" x14ac:dyDescent="0.3">
      <c r="A131" s="9"/>
      <c r="B131" s="9"/>
      <c r="C131" s="9"/>
      <c r="D131" s="9"/>
      <c r="E131" s="10"/>
      <c r="F131" s="10"/>
      <c r="G131" s="10"/>
      <c r="H131" s="10"/>
      <c r="I131" s="10"/>
      <c r="J131" s="10"/>
      <c r="K131" s="10"/>
      <c r="L131" s="10"/>
      <c r="M131" s="9"/>
      <c r="Q131" s="1" t="s">
        <v>105</v>
      </c>
    </row>
    <row r="132" spans="1:48" ht="30" customHeight="1" x14ac:dyDescent="0.3">
      <c r="A132" s="9"/>
      <c r="B132" s="9"/>
      <c r="C132" s="9"/>
      <c r="D132" s="9"/>
      <c r="E132" s="10"/>
      <c r="F132" s="10"/>
      <c r="G132" s="10"/>
      <c r="H132" s="10"/>
      <c r="I132" s="10"/>
      <c r="J132" s="10"/>
      <c r="K132" s="10"/>
      <c r="L132" s="10"/>
      <c r="M132" s="9"/>
      <c r="Q132" s="1" t="s">
        <v>105</v>
      </c>
    </row>
    <row r="133" spans="1:48" ht="30" customHeight="1" x14ac:dyDescent="0.3">
      <c r="A133" s="16" t="s">
        <v>64</v>
      </c>
      <c r="B133" s="17"/>
      <c r="C133" s="17"/>
      <c r="D133" s="17"/>
      <c r="E133" s="18"/>
      <c r="F133" s="18">
        <f>SUMIF(Q109:Q132,"010105",F109:F132)</f>
        <v>0</v>
      </c>
      <c r="G133" s="18"/>
      <c r="H133" s="18">
        <f>SUMIF(Q109:Q132,"010105",H109:H132)</f>
        <v>0</v>
      </c>
      <c r="I133" s="18"/>
      <c r="J133" s="18">
        <f>SUMIF(Q109:Q132,"010105",J109:J132)</f>
        <v>0</v>
      </c>
      <c r="K133" s="18"/>
      <c r="L133" s="18">
        <f>SUMIF(Q109:Q132,"010105",L109:L132)</f>
        <v>0</v>
      </c>
      <c r="M133" s="17"/>
      <c r="N133" t="s">
        <v>65</v>
      </c>
    </row>
    <row r="134" spans="1:48" ht="30" customHeight="1" x14ac:dyDescent="0.3">
      <c r="A134" s="19" t="s">
        <v>116</v>
      </c>
      <c r="B134" s="19" t="s">
        <v>52</v>
      </c>
      <c r="C134" s="20"/>
      <c r="D134" s="20"/>
      <c r="E134" s="21"/>
      <c r="F134" s="21"/>
      <c r="G134" s="21"/>
      <c r="H134" s="21"/>
      <c r="I134" s="21"/>
      <c r="J134" s="21"/>
      <c r="K134" s="21"/>
      <c r="L134" s="21"/>
      <c r="M134" s="20"/>
      <c r="Q134" s="1" t="s">
        <v>117</v>
      </c>
    </row>
    <row r="135" spans="1:48" ht="30" customHeight="1" x14ac:dyDescent="0.3">
      <c r="A135" s="11" t="s">
        <v>118</v>
      </c>
      <c r="B135" s="11" t="s">
        <v>119</v>
      </c>
      <c r="C135" s="11" t="s">
        <v>120</v>
      </c>
      <c r="D135" s="9">
        <v>-37.673999999999999</v>
      </c>
      <c r="E135" s="10"/>
      <c r="F135" s="10">
        <f>TRUNC(E135*D135, 0)</f>
        <v>0</v>
      </c>
      <c r="G135" s="10"/>
      <c r="H135" s="10">
        <f>TRUNC(G135*D135, 0)</f>
        <v>0</v>
      </c>
      <c r="I135" s="10"/>
      <c r="J135" s="10">
        <f>TRUNC(I135*D135, 0)</f>
        <v>0</v>
      </c>
      <c r="K135" s="10">
        <f>TRUNC(E135+G135+I135, 0)</f>
        <v>0</v>
      </c>
      <c r="L135" s="10">
        <f>TRUNC(F135+H135+J135, 0)</f>
        <v>0</v>
      </c>
      <c r="M135" s="11"/>
      <c r="N135" s="1" t="s">
        <v>121</v>
      </c>
      <c r="O135" s="1" t="s">
        <v>52</v>
      </c>
      <c r="P135" s="1" t="s">
        <v>52</v>
      </c>
      <c r="Q135" s="1" t="s">
        <v>117</v>
      </c>
      <c r="R135" s="1" t="s">
        <v>62</v>
      </c>
      <c r="S135" s="1" t="s">
        <v>62</v>
      </c>
      <c r="T135" s="1" t="s">
        <v>61</v>
      </c>
      <c r="AR135" s="1" t="s">
        <v>52</v>
      </c>
      <c r="AS135" s="1" t="s">
        <v>52</v>
      </c>
      <c r="AU135" s="1" t="s">
        <v>122</v>
      </c>
      <c r="AV135">
        <v>25</v>
      </c>
    </row>
    <row r="136" spans="1:48" ht="30" customHeight="1" x14ac:dyDescent="0.3">
      <c r="A136" s="9"/>
      <c r="B136" s="9"/>
      <c r="C136" s="9"/>
      <c r="D136" s="9"/>
      <c r="E136" s="10"/>
      <c r="F136" s="10"/>
      <c r="G136" s="10"/>
      <c r="H136" s="10"/>
      <c r="I136" s="10"/>
      <c r="J136" s="10"/>
      <c r="K136" s="10"/>
      <c r="L136" s="10"/>
      <c r="M136" s="9"/>
      <c r="Q136" s="1" t="s">
        <v>117</v>
      </c>
    </row>
    <row r="137" spans="1:48" ht="30" customHeight="1" x14ac:dyDescent="0.3">
      <c r="A137" s="9"/>
      <c r="B137" s="9"/>
      <c r="C137" s="9"/>
      <c r="D137" s="9"/>
      <c r="E137" s="10"/>
      <c r="F137" s="10"/>
      <c r="G137" s="10"/>
      <c r="H137" s="10"/>
      <c r="I137" s="10"/>
      <c r="J137" s="10"/>
      <c r="K137" s="10"/>
      <c r="L137" s="10"/>
      <c r="M137" s="9"/>
      <c r="Q137" s="1" t="s">
        <v>117</v>
      </c>
    </row>
    <row r="138" spans="1:48" ht="30" customHeight="1" x14ac:dyDescent="0.3">
      <c r="A138" s="9"/>
      <c r="B138" s="9"/>
      <c r="C138" s="9"/>
      <c r="D138" s="9"/>
      <c r="E138" s="10"/>
      <c r="F138" s="10"/>
      <c r="G138" s="10"/>
      <c r="H138" s="10"/>
      <c r="I138" s="10"/>
      <c r="J138" s="10"/>
      <c r="K138" s="10"/>
      <c r="L138" s="10"/>
      <c r="M138" s="9"/>
      <c r="Q138" s="1" t="s">
        <v>117</v>
      </c>
    </row>
    <row r="139" spans="1:48" ht="30" customHeight="1" x14ac:dyDescent="0.3">
      <c r="A139" s="9"/>
      <c r="B139" s="9"/>
      <c r="C139" s="9"/>
      <c r="D139" s="9"/>
      <c r="E139" s="10"/>
      <c r="F139" s="10"/>
      <c r="G139" s="10"/>
      <c r="H139" s="10"/>
      <c r="I139" s="10"/>
      <c r="J139" s="10"/>
      <c r="K139" s="10"/>
      <c r="L139" s="10"/>
      <c r="M139" s="9"/>
      <c r="Q139" s="1" t="s">
        <v>117</v>
      </c>
    </row>
    <row r="140" spans="1:48" ht="30" customHeight="1" x14ac:dyDescent="0.3">
      <c r="A140" s="9"/>
      <c r="B140" s="9"/>
      <c r="C140" s="9"/>
      <c r="D140" s="9"/>
      <c r="E140" s="10"/>
      <c r="F140" s="10"/>
      <c r="G140" s="10"/>
      <c r="H140" s="10"/>
      <c r="I140" s="10"/>
      <c r="J140" s="10"/>
      <c r="K140" s="10"/>
      <c r="L140" s="10"/>
      <c r="M140" s="9"/>
      <c r="Q140" s="1" t="s">
        <v>117</v>
      </c>
    </row>
    <row r="141" spans="1:48" ht="30" customHeight="1" x14ac:dyDescent="0.3">
      <c r="A141" s="9"/>
      <c r="B141" s="9"/>
      <c r="C141" s="9"/>
      <c r="D141" s="9"/>
      <c r="E141" s="10"/>
      <c r="F141" s="10"/>
      <c r="G141" s="10"/>
      <c r="H141" s="10"/>
      <c r="I141" s="10"/>
      <c r="J141" s="10"/>
      <c r="K141" s="10"/>
      <c r="L141" s="10"/>
      <c r="M141" s="9"/>
      <c r="Q141" s="1" t="s">
        <v>117</v>
      </c>
    </row>
    <row r="142" spans="1:48" ht="30" customHeight="1" x14ac:dyDescent="0.3">
      <c r="A142" s="9"/>
      <c r="B142" s="9"/>
      <c r="C142" s="9"/>
      <c r="D142" s="9"/>
      <c r="E142" s="10"/>
      <c r="F142" s="10"/>
      <c r="G142" s="10"/>
      <c r="H142" s="10"/>
      <c r="I142" s="10"/>
      <c r="J142" s="10"/>
      <c r="K142" s="10"/>
      <c r="L142" s="10"/>
      <c r="M142" s="9"/>
      <c r="Q142" s="1" t="s">
        <v>117</v>
      </c>
    </row>
    <row r="143" spans="1:48" ht="30" customHeight="1" x14ac:dyDescent="0.3">
      <c r="A143" s="9"/>
      <c r="B143" s="9"/>
      <c r="C143" s="9"/>
      <c r="D143" s="9"/>
      <c r="E143" s="10"/>
      <c r="F143" s="10"/>
      <c r="G143" s="10"/>
      <c r="H143" s="10"/>
      <c r="I143" s="10"/>
      <c r="J143" s="10"/>
      <c r="K143" s="10"/>
      <c r="L143" s="10"/>
      <c r="M143" s="9"/>
      <c r="Q143" s="1" t="s">
        <v>117</v>
      </c>
    </row>
    <row r="144" spans="1:48" ht="30" customHeight="1" x14ac:dyDescent="0.3">
      <c r="A144" s="9"/>
      <c r="B144" s="9"/>
      <c r="C144" s="9"/>
      <c r="D144" s="9"/>
      <c r="E144" s="10"/>
      <c r="F144" s="10"/>
      <c r="G144" s="10"/>
      <c r="H144" s="10"/>
      <c r="I144" s="10"/>
      <c r="J144" s="10"/>
      <c r="K144" s="10"/>
      <c r="L144" s="10"/>
      <c r="M144" s="9"/>
      <c r="Q144" s="1" t="s">
        <v>117</v>
      </c>
    </row>
    <row r="145" spans="1:17" ht="30" customHeight="1" x14ac:dyDescent="0.3">
      <c r="A145" s="9"/>
      <c r="B145" s="9"/>
      <c r="C145" s="9"/>
      <c r="D145" s="9"/>
      <c r="E145" s="10"/>
      <c r="F145" s="10"/>
      <c r="G145" s="10"/>
      <c r="H145" s="10"/>
      <c r="I145" s="10"/>
      <c r="J145" s="10"/>
      <c r="K145" s="10"/>
      <c r="L145" s="10"/>
      <c r="M145" s="9"/>
      <c r="Q145" s="1" t="s">
        <v>117</v>
      </c>
    </row>
    <row r="146" spans="1:17" ht="30" customHeight="1" x14ac:dyDescent="0.3">
      <c r="A146" s="9"/>
      <c r="B146" s="9"/>
      <c r="C146" s="9"/>
      <c r="D146" s="9"/>
      <c r="E146" s="10"/>
      <c r="F146" s="10"/>
      <c r="G146" s="10"/>
      <c r="H146" s="10"/>
      <c r="I146" s="10"/>
      <c r="J146" s="10"/>
      <c r="K146" s="10"/>
      <c r="L146" s="10"/>
      <c r="M146" s="9"/>
      <c r="Q146" s="1" t="s">
        <v>117</v>
      </c>
    </row>
    <row r="147" spans="1:17" ht="30" customHeight="1" x14ac:dyDescent="0.3">
      <c r="A147" s="9"/>
      <c r="B147" s="9"/>
      <c r="C147" s="9"/>
      <c r="D147" s="9"/>
      <c r="E147" s="10"/>
      <c r="F147" s="10"/>
      <c r="G147" s="10"/>
      <c r="H147" s="10"/>
      <c r="I147" s="10"/>
      <c r="J147" s="10"/>
      <c r="K147" s="10"/>
      <c r="L147" s="10"/>
      <c r="M147" s="9"/>
      <c r="Q147" s="1" t="s">
        <v>117</v>
      </c>
    </row>
    <row r="148" spans="1:17" ht="30" customHeight="1" x14ac:dyDescent="0.3">
      <c r="A148" s="9"/>
      <c r="B148" s="9"/>
      <c r="C148" s="9"/>
      <c r="D148" s="9"/>
      <c r="E148" s="10"/>
      <c r="F148" s="10"/>
      <c r="G148" s="10"/>
      <c r="H148" s="10"/>
      <c r="I148" s="10"/>
      <c r="J148" s="10"/>
      <c r="K148" s="10"/>
      <c r="L148" s="10"/>
      <c r="M148" s="9"/>
      <c r="Q148" s="1" t="s">
        <v>117</v>
      </c>
    </row>
    <row r="149" spans="1:17" ht="30" customHeight="1" x14ac:dyDescent="0.3">
      <c r="A149" s="9"/>
      <c r="B149" s="9"/>
      <c r="C149" s="9"/>
      <c r="D149" s="9"/>
      <c r="E149" s="10"/>
      <c r="F149" s="10"/>
      <c r="G149" s="10"/>
      <c r="H149" s="10"/>
      <c r="I149" s="10"/>
      <c r="J149" s="10"/>
      <c r="K149" s="10"/>
      <c r="L149" s="10"/>
      <c r="M149" s="9"/>
      <c r="Q149" s="1" t="s">
        <v>117</v>
      </c>
    </row>
    <row r="150" spans="1:17" ht="30" customHeight="1" x14ac:dyDescent="0.3">
      <c r="A150" s="9"/>
      <c r="B150" s="9"/>
      <c r="C150" s="9"/>
      <c r="D150" s="9"/>
      <c r="E150" s="10"/>
      <c r="F150" s="10"/>
      <c r="G150" s="10"/>
      <c r="H150" s="10"/>
      <c r="I150" s="10"/>
      <c r="J150" s="10"/>
      <c r="K150" s="10"/>
      <c r="L150" s="10"/>
      <c r="M150" s="9"/>
      <c r="Q150" s="1" t="s">
        <v>117</v>
      </c>
    </row>
    <row r="151" spans="1:17" ht="30" customHeight="1" x14ac:dyDescent="0.3">
      <c r="A151" s="9"/>
      <c r="B151" s="9"/>
      <c r="C151" s="9"/>
      <c r="D151" s="9"/>
      <c r="E151" s="10"/>
      <c r="F151" s="10"/>
      <c r="G151" s="10"/>
      <c r="H151" s="10"/>
      <c r="I151" s="10"/>
      <c r="J151" s="10"/>
      <c r="K151" s="10"/>
      <c r="L151" s="10"/>
      <c r="M151" s="9"/>
      <c r="Q151" s="1" t="s">
        <v>117</v>
      </c>
    </row>
    <row r="152" spans="1:17" ht="30" customHeight="1" x14ac:dyDescent="0.3">
      <c r="A152" s="9"/>
      <c r="B152" s="9"/>
      <c r="C152" s="9"/>
      <c r="D152" s="9"/>
      <c r="E152" s="10"/>
      <c r="F152" s="10"/>
      <c r="G152" s="10"/>
      <c r="H152" s="10"/>
      <c r="I152" s="10"/>
      <c r="J152" s="10"/>
      <c r="K152" s="10"/>
      <c r="L152" s="10"/>
      <c r="M152" s="9"/>
      <c r="Q152" s="1" t="s">
        <v>117</v>
      </c>
    </row>
    <row r="153" spans="1:17" ht="30" customHeight="1" x14ac:dyDescent="0.3">
      <c r="A153" s="9"/>
      <c r="B153" s="9"/>
      <c r="C153" s="9"/>
      <c r="D153" s="9"/>
      <c r="E153" s="10"/>
      <c r="F153" s="10"/>
      <c r="G153" s="10"/>
      <c r="H153" s="10"/>
      <c r="I153" s="10"/>
      <c r="J153" s="10"/>
      <c r="K153" s="10"/>
      <c r="L153" s="10"/>
      <c r="M153" s="9"/>
      <c r="Q153" s="1" t="s">
        <v>117</v>
      </c>
    </row>
    <row r="154" spans="1:17" ht="30" customHeight="1" x14ac:dyDescent="0.3">
      <c r="A154" s="9"/>
      <c r="B154" s="9"/>
      <c r="C154" s="9"/>
      <c r="D154" s="9"/>
      <c r="E154" s="10"/>
      <c r="F154" s="10"/>
      <c r="G154" s="10"/>
      <c r="H154" s="10"/>
      <c r="I154" s="10"/>
      <c r="J154" s="10"/>
      <c r="K154" s="10"/>
      <c r="L154" s="10"/>
      <c r="M154" s="9"/>
      <c r="Q154" s="1" t="s">
        <v>117</v>
      </c>
    </row>
    <row r="155" spans="1:17" ht="30" customHeight="1" x14ac:dyDescent="0.3">
      <c r="A155" s="9"/>
      <c r="B155" s="9"/>
      <c r="C155" s="9"/>
      <c r="D155" s="9"/>
      <c r="E155" s="10"/>
      <c r="F155" s="10"/>
      <c r="G155" s="10"/>
      <c r="H155" s="10"/>
      <c r="I155" s="10"/>
      <c r="J155" s="10"/>
      <c r="K155" s="10"/>
      <c r="L155" s="10"/>
      <c r="M155" s="9"/>
      <c r="Q155" s="1" t="s">
        <v>117</v>
      </c>
    </row>
    <row r="156" spans="1:17" ht="30" customHeight="1" x14ac:dyDescent="0.3">
      <c r="A156" s="9"/>
      <c r="B156" s="9"/>
      <c r="C156" s="9"/>
      <c r="D156" s="9"/>
      <c r="E156" s="10"/>
      <c r="F156" s="10"/>
      <c r="G156" s="10"/>
      <c r="H156" s="10"/>
      <c r="I156" s="10"/>
      <c r="J156" s="10"/>
      <c r="K156" s="10"/>
      <c r="L156" s="10"/>
      <c r="M156" s="9"/>
      <c r="Q156" s="1" t="s">
        <v>117</v>
      </c>
    </row>
    <row r="157" spans="1:17" ht="30" customHeight="1" x14ac:dyDescent="0.3">
      <c r="A157" s="9"/>
      <c r="B157" s="9"/>
      <c r="C157" s="9"/>
      <c r="D157" s="9"/>
      <c r="E157" s="10"/>
      <c r="F157" s="10"/>
      <c r="G157" s="10"/>
      <c r="H157" s="10"/>
      <c r="I157" s="10"/>
      <c r="J157" s="10"/>
      <c r="K157" s="10"/>
      <c r="L157" s="10"/>
      <c r="M157" s="9"/>
      <c r="Q157" s="1" t="s">
        <v>117</v>
      </c>
    </row>
    <row r="158" spans="1:17" ht="30" customHeight="1" x14ac:dyDescent="0.3">
      <c r="A158" s="9"/>
      <c r="B158" s="9"/>
      <c r="C158" s="9"/>
      <c r="D158" s="9"/>
      <c r="E158" s="10"/>
      <c r="F158" s="10"/>
      <c r="G158" s="10"/>
      <c r="H158" s="10"/>
      <c r="I158" s="10"/>
      <c r="J158" s="10"/>
      <c r="K158" s="10"/>
      <c r="L158" s="10"/>
      <c r="M158" s="9"/>
      <c r="Q158" s="1" t="s">
        <v>117</v>
      </c>
    </row>
    <row r="159" spans="1:17" ht="30" customHeight="1" x14ac:dyDescent="0.3">
      <c r="A159" s="16" t="s">
        <v>64</v>
      </c>
      <c r="B159" s="17"/>
      <c r="C159" s="17"/>
      <c r="D159" s="17"/>
      <c r="E159" s="18"/>
      <c r="F159" s="18">
        <f>SUMIF(Q135:Q158,"010106",F135:F158)</f>
        <v>0</v>
      </c>
      <c r="G159" s="18"/>
      <c r="H159" s="18">
        <f>SUMIF(Q135:Q158,"010106",H135:H158)</f>
        <v>0</v>
      </c>
      <c r="I159" s="18"/>
      <c r="J159" s="18">
        <f>SUMIF(Q135:Q158,"010106",J135:J158)</f>
        <v>0</v>
      </c>
      <c r="K159" s="18"/>
      <c r="L159" s="18">
        <f>SUMIF(Q135:Q158,"010106",L135:L158)</f>
        <v>0</v>
      </c>
      <c r="M159" s="17"/>
      <c r="N159" t="s">
        <v>65</v>
      </c>
    </row>
    <row r="160" spans="1:17" ht="30" customHeight="1" x14ac:dyDescent="0.3">
      <c r="A160" s="19" t="s">
        <v>123</v>
      </c>
      <c r="B160" s="19" t="s">
        <v>52</v>
      </c>
      <c r="C160" s="20"/>
      <c r="D160" s="20"/>
      <c r="E160" s="21"/>
      <c r="F160" s="21"/>
      <c r="G160" s="21"/>
      <c r="H160" s="21"/>
      <c r="I160" s="21"/>
      <c r="J160" s="21"/>
      <c r="K160" s="21"/>
      <c r="L160" s="21"/>
      <c r="M160" s="20"/>
      <c r="Q160" s="1" t="s">
        <v>124</v>
      </c>
    </row>
    <row r="161" spans="1:48" ht="30" customHeight="1" x14ac:dyDescent="0.3">
      <c r="A161" s="11" t="s">
        <v>126</v>
      </c>
      <c r="B161" s="11" t="s">
        <v>127</v>
      </c>
      <c r="C161" s="11" t="s">
        <v>128</v>
      </c>
      <c r="D161" s="9">
        <v>1</v>
      </c>
      <c r="E161" s="10"/>
      <c r="F161" s="10">
        <f>TRUNC(E161*D161, 0)</f>
        <v>0</v>
      </c>
      <c r="G161" s="10"/>
      <c r="H161" s="10">
        <f>TRUNC(G161*D161, 0)</f>
        <v>0</v>
      </c>
      <c r="I161" s="10"/>
      <c r="J161" s="10">
        <f>TRUNC(I161*D161, 0)</f>
        <v>0</v>
      </c>
      <c r="K161" s="10">
        <f t="shared" ref="K161:L163" si="2">TRUNC(E161+G161+I161, 0)</f>
        <v>0</v>
      </c>
      <c r="L161" s="10">
        <f t="shared" si="2"/>
        <v>0</v>
      </c>
      <c r="M161" s="11"/>
      <c r="N161" s="1" t="s">
        <v>129</v>
      </c>
      <c r="O161" s="1" t="s">
        <v>52</v>
      </c>
      <c r="P161" s="1" t="s">
        <v>52</v>
      </c>
      <c r="Q161" s="1" t="s">
        <v>124</v>
      </c>
      <c r="R161" s="1" t="s">
        <v>62</v>
      </c>
      <c r="S161" s="1" t="s">
        <v>62</v>
      </c>
      <c r="T161" s="1" t="s">
        <v>61</v>
      </c>
      <c r="AR161" s="1" t="s">
        <v>52</v>
      </c>
      <c r="AS161" s="1" t="s">
        <v>52</v>
      </c>
      <c r="AU161" s="1" t="s">
        <v>130</v>
      </c>
      <c r="AV161">
        <v>27</v>
      </c>
    </row>
    <row r="162" spans="1:48" ht="30" customHeight="1" x14ac:dyDescent="0.3">
      <c r="A162" s="11" t="s">
        <v>131</v>
      </c>
      <c r="B162" s="11" t="s">
        <v>52</v>
      </c>
      <c r="C162" s="11" t="s">
        <v>128</v>
      </c>
      <c r="D162" s="9">
        <v>1</v>
      </c>
      <c r="E162" s="10"/>
      <c r="F162" s="10">
        <f>TRUNC(E162*D162, 0)</f>
        <v>0</v>
      </c>
      <c r="G162" s="10"/>
      <c r="H162" s="10">
        <f>TRUNC(G162*D162, 0)</f>
        <v>0</v>
      </c>
      <c r="I162" s="10"/>
      <c r="J162" s="10">
        <f>TRUNC(I162*D162, 0)</f>
        <v>0</v>
      </c>
      <c r="K162" s="10">
        <f t="shared" si="2"/>
        <v>0</v>
      </c>
      <c r="L162" s="10">
        <f t="shared" si="2"/>
        <v>0</v>
      </c>
      <c r="M162" s="11"/>
      <c r="N162" s="1" t="s">
        <v>132</v>
      </c>
      <c r="O162" s="1" t="s">
        <v>52</v>
      </c>
      <c r="P162" s="1" t="s">
        <v>52</v>
      </c>
      <c r="Q162" s="1" t="s">
        <v>124</v>
      </c>
      <c r="R162" s="1" t="s">
        <v>62</v>
      </c>
      <c r="S162" s="1" t="s">
        <v>62</v>
      </c>
      <c r="T162" s="1" t="s">
        <v>61</v>
      </c>
      <c r="AR162" s="1" t="s">
        <v>52</v>
      </c>
      <c r="AS162" s="1" t="s">
        <v>52</v>
      </c>
      <c r="AU162" s="1" t="s">
        <v>133</v>
      </c>
      <c r="AV162">
        <v>30</v>
      </c>
    </row>
    <row r="163" spans="1:48" ht="30" customHeight="1" x14ac:dyDescent="0.3">
      <c r="A163" s="11" t="s">
        <v>134</v>
      </c>
      <c r="B163" s="11" t="s">
        <v>135</v>
      </c>
      <c r="C163" s="11" t="s">
        <v>128</v>
      </c>
      <c r="D163" s="9">
        <v>1</v>
      </c>
      <c r="E163" s="10"/>
      <c r="F163" s="10">
        <f>TRUNC(E163*D163, 0)</f>
        <v>0</v>
      </c>
      <c r="G163" s="10"/>
      <c r="H163" s="10">
        <f>TRUNC(G163*D163, 0)</f>
        <v>0</v>
      </c>
      <c r="I163" s="10"/>
      <c r="J163" s="10">
        <f>TRUNC(I163*D163, 0)</f>
        <v>0</v>
      </c>
      <c r="K163" s="10">
        <f t="shared" si="2"/>
        <v>0</v>
      </c>
      <c r="L163" s="10">
        <f t="shared" si="2"/>
        <v>0</v>
      </c>
      <c r="M163" s="11"/>
      <c r="N163" s="1" t="s">
        <v>136</v>
      </c>
      <c r="O163" s="1" t="s">
        <v>52</v>
      </c>
      <c r="P163" s="1" t="s">
        <v>52</v>
      </c>
      <c r="Q163" s="1" t="s">
        <v>124</v>
      </c>
      <c r="R163" s="1" t="s">
        <v>62</v>
      </c>
      <c r="S163" s="1" t="s">
        <v>62</v>
      </c>
      <c r="T163" s="1" t="s">
        <v>61</v>
      </c>
      <c r="AR163" s="1" t="s">
        <v>52</v>
      </c>
      <c r="AS163" s="1" t="s">
        <v>52</v>
      </c>
      <c r="AU163" s="1" t="s">
        <v>137</v>
      </c>
      <c r="AV163">
        <v>31</v>
      </c>
    </row>
    <row r="164" spans="1:48" ht="30" customHeight="1" x14ac:dyDescent="0.3">
      <c r="A164" s="9"/>
      <c r="B164" s="9"/>
      <c r="C164" s="9"/>
      <c r="D164" s="9"/>
      <c r="E164" s="10"/>
      <c r="F164" s="10"/>
      <c r="G164" s="10"/>
      <c r="H164" s="10"/>
      <c r="I164" s="10"/>
      <c r="J164" s="10"/>
      <c r="K164" s="10"/>
      <c r="L164" s="10"/>
      <c r="M164" s="9"/>
      <c r="Q164" s="1" t="s">
        <v>124</v>
      </c>
    </row>
    <row r="165" spans="1:48" ht="30" customHeight="1" x14ac:dyDescent="0.3">
      <c r="A165" s="9"/>
      <c r="B165" s="9"/>
      <c r="C165" s="9"/>
      <c r="D165" s="9"/>
      <c r="E165" s="10"/>
      <c r="F165" s="10"/>
      <c r="G165" s="10"/>
      <c r="H165" s="10"/>
      <c r="I165" s="10"/>
      <c r="J165" s="10"/>
      <c r="K165" s="10"/>
      <c r="L165" s="10"/>
      <c r="M165" s="9"/>
      <c r="Q165" s="1" t="s">
        <v>124</v>
      </c>
    </row>
    <row r="166" spans="1:48" ht="30" customHeight="1" x14ac:dyDescent="0.3">
      <c r="A166" s="9"/>
      <c r="B166" s="9"/>
      <c r="C166" s="9"/>
      <c r="D166" s="9"/>
      <c r="E166" s="10"/>
      <c r="F166" s="10"/>
      <c r="G166" s="10"/>
      <c r="H166" s="10"/>
      <c r="I166" s="10"/>
      <c r="J166" s="10"/>
      <c r="K166" s="10"/>
      <c r="L166" s="10"/>
      <c r="M166" s="9"/>
      <c r="Q166" s="1" t="s">
        <v>124</v>
      </c>
    </row>
    <row r="167" spans="1:48" ht="30" customHeight="1" x14ac:dyDescent="0.3">
      <c r="A167" s="9"/>
      <c r="B167" s="9"/>
      <c r="C167" s="9"/>
      <c r="D167" s="9"/>
      <c r="E167" s="10"/>
      <c r="F167" s="10"/>
      <c r="G167" s="10"/>
      <c r="H167" s="10"/>
      <c r="I167" s="10"/>
      <c r="J167" s="10"/>
      <c r="K167" s="10"/>
      <c r="L167" s="10"/>
      <c r="M167" s="9"/>
      <c r="Q167" s="1" t="s">
        <v>124</v>
      </c>
    </row>
    <row r="168" spans="1:48" ht="30" customHeight="1" x14ac:dyDescent="0.3">
      <c r="A168" s="9"/>
      <c r="B168" s="9"/>
      <c r="C168" s="9"/>
      <c r="D168" s="9"/>
      <c r="E168" s="10"/>
      <c r="F168" s="10"/>
      <c r="G168" s="10"/>
      <c r="H168" s="10"/>
      <c r="I168" s="10"/>
      <c r="J168" s="10"/>
      <c r="K168" s="10"/>
      <c r="L168" s="10"/>
      <c r="M168" s="9"/>
      <c r="Q168" s="1" t="s">
        <v>124</v>
      </c>
    </row>
    <row r="169" spans="1:48" ht="30" customHeight="1" x14ac:dyDescent="0.3">
      <c r="A169" s="9"/>
      <c r="B169" s="9"/>
      <c r="C169" s="9"/>
      <c r="D169" s="9"/>
      <c r="E169" s="10"/>
      <c r="F169" s="10"/>
      <c r="G169" s="10"/>
      <c r="H169" s="10"/>
      <c r="I169" s="10"/>
      <c r="J169" s="10"/>
      <c r="K169" s="10"/>
      <c r="L169" s="10"/>
      <c r="M169" s="9"/>
      <c r="Q169" s="1" t="s">
        <v>124</v>
      </c>
    </row>
    <row r="170" spans="1:48" ht="30" customHeight="1" x14ac:dyDescent="0.3">
      <c r="A170" s="9"/>
      <c r="B170" s="9"/>
      <c r="C170" s="9"/>
      <c r="D170" s="9"/>
      <c r="E170" s="10"/>
      <c r="F170" s="10"/>
      <c r="G170" s="10"/>
      <c r="H170" s="10"/>
      <c r="I170" s="10"/>
      <c r="J170" s="10"/>
      <c r="K170" s="10"/>
      <c r="L170" s="10"/>
      <c r="M170" s="9"/>
      <c r="Q170" s="1" t="s">
        <v>124</v>
      </c>
    </row>
    <row r="171" spans="1:48" ht="30" customHeight="1" x14ac:dyDescent="0.3">
      <c r="A171" s="9"/>
      <c r="B171" s="9"/>
      <c r="C171" s="9"/>
      <c r="D171" s="9"/>
      <c r="E171" s="10"/>
      <c r="F171" s="10"/>
      <c r="G171" s="10"/>
      <c r="H171" s="10"/>
      <c r="I171" s="10"/>
      <c r="J171" s="10"/>
      <c r="K171" s="10"/>
      <c r="L171" s="10"/>
      <c r="M171" s="9"/>
      <c r="Q171" s="1" t="s">
        <v>124</v>
      </c>
    </row>
    <row r="172" spans="1:48" ht="30" customHeight="1" x14ac:dyDescent="0.3">
      <c r="A172" s="9"/>
      <c r="B172" s="9"/>
      <c r="C172" s="9"/>
      <c r="D172" s="9"/>
      <c r="E172" s="10"/>
      <c r="F172" s="10"/>
      <c r="G172" s="10"/>
      <c r="H172" s="10"/>
      <c r="I172" s="10"/>
      <c r="J172" s="10"/>
      <c r="K172" s="10"/>
      <c r="L172" s="10"/>
      <c r="M172" s="9"/>
      <c r="Q172" s="1" t="s">
        <v>124</v>
      </c>
    </row>
    <row r="173" spans="1:48" ht="30" customHeight="1" x14ac:dyDescent="0.3">
      <c r="A173" s="9"/>
      <c r="B173" s="9"/>
      <c r="C173" s="9"/>
      <c r="D173" s="9"/>
      <c r="E173" s="10"/>
      <c r="F173" s="10"/>
      <c r="G173" s="10"/>
      <c r="H173" s="10"/>
      <c r="I173" s="10"/>
      <c r="J173" s="10"/>
      <c r="K173" s="10"/>
      <c r="L173" s="10"/>
      <c r="M173" s="9"/>
      <c r="Q173" s="1" t="s">
        <v>124</v>
      </c>
    </row>
    <row r="174" spans="1:48" ht="30" customHeight="1" x14ac:dyDescent="0.3">
      <c r="A174" s="9"/>
      <c r="B174" s="9"/>
      <c r="C174" s="9"/>
      <c r="D174" s="9"/>
      <c r="E174" s="10"/>
      <c r="F174" s="10"/>
      <c r="G174" s="10"/>
      <c r="H174" s="10"/>
      <c r="I174" s="10"/>
      <c r="J174" s="10"/>
      <c r="K174" s="10"/>
      <c r="L174" s="10"/>
      <c r="M174" s="9"/>
      <c r="Q174" s="1" t="s">
        <v>124</v>
      </c>
    </row>
    <row r="175" spans="1:48" ht="30" customHeight="1" x14ac:dyDescent="0.3">
      <c r="A175" s="9"/>
      <c r="B175" s="9"/>
      <c r="C175" s="9"/>
      <c r="D175" s="9"/>
      <c r="E175" s="10"/>
      <c r="F175" s="10"/>
      <c r="G175" s="10"/>
      <c r="H175" s="10"/>
      <c r="I175" s="10"/>
      <c r="J175" s="10"/>
      <c r="K175" s="10"/>
      <c r="L175" s="10"/>
      <c r="M175" s="9"/>
      <c r="Q175" s="1" t="s">
        <v>124</v>
      </c>
    </row>
    <row r="176" spans="1:48" ht="30" customHeight="1" x14ac:dyDescent="0.3">
      <c r="A176" s="9"/>
      <c r="B176" s="9"/>
      <c r="C176" s="9"/>
      <c r="D176" s="9"/>
      <c r="E176" s="10"/>
      <c r="F176" s="10"/>
      <c r="G176" s="10"/>
      <c r="H176" s="10"/>
      <c r="I176" s="10"/>
      <c r="J176" s="10"/>
      <c r="K176" s="10"/>
      <c r="L176" s="10"/>
      <c r="M176" s="9"/>
      <c r="Q176" s="1" t="s">
        <v>124</v>
      </c>
    </row>
    <row r="177" spans="1:17" ht="30" customHeight="1" x14ac:dyDescent="0.3">
      <c r="A177" s="9"/>
      <c r="B177" s="9"/>
      <c r="C177" s="9"/>
      <c r="D177" s="9"/>
      <c r="E177" s="10"/>
      <c r="F177" s="10"/>
      <c r="G177" s="10"/>
      <c r="H177" s="10"/>
      <c r="I177" s="10"/>
      <c r="J177" s="10"/>
      <c r="K177" s="10"/>
      <c r="L177" s="10"/>
      <c r="M177" s="9"/>
      <c r="Q177" s="1" t="s">
        <v>124</v>
      </c>
    </row>
    <row r="178" spans="1:17" ht="30" customHeight="1" x14ac:dyDescent="0.3">
      <c r="A178" s="9"/>
      <c r="B178" s="9"/>
      <c r="C178" s="9"/>
      <c r="D178" s="9"/>
      <c r="E178" s="10"/>
      <c r="F178" s="10"/>
      <c r="G178" s="10"/>
      <c r="H178" s="10"/>
      <c r="I178" s="10"/>
      <c r="J178" s="10"/>
      <c r="K178" s="10"/>
      <c r="L178" s="10"/>
      <c r="M178" s="9"/>
      <c r="Q178" s="1" t="s">
        <v>124</v>
      </c>
    </row>
    <row r="179" spans="1:17" ht="30" customHeight="1" x14ac:dyDescent="0.3">
      <c r="A179" s="9"/>
      <c r="B179" s="9"/>
      <c r="C179" s="9"/>
      <c r="D179" s="9"/>
      <c r="E179" s="10"/>
      <c r="F179" s="10"/>
      <c r="G179" s="10"/>
      <c r="H179" s="10"/>
      <c r="I179" s="10"/>
      <c r="J179" s="10"/>
      <c r="K179" s="10"/>
      <c r="L179" s="10"/>
      <c r="M179" s="9"/>
      <c r="Q179" s="1" t="s">
        <v>124</v>
      </c>
    </row>
    <row r="180" spans="1:17" ht="30" customHeight="1" x14ac:dyDescent="0.3">
      <c r="A180" s="9"/>
      <c r="B180" s="9"/>
      <c r="C180" s="9"/>
      <c r="D180" s="9"/>
      <c r="E180" s="10"/>
      <c r="F180" s="10"/>
      <c r="G180" s="10"/>
      <c r="H180" s="10"/>
      <c r="I180" s="10"/>
      <c r="J180" s="10"/>
      <c r="K180" s="10"/>
      <c r="L180" s="10"/>
      <c r="M180" s="9"/>
      <c r="Q180" s="1" t="s">
        <v>124</v>
      </c>
    </row>
    <row r="181" spans="1:17" ht="30" customHeight="1" x14ac:dyDescent="0.3">
      <c r="A181" s="9"/>
      <c r="B181" s="9"/>
      <c r="C181" s="9"/>
      <c r="D181" s="9"/>
      <c r="E181" s="10"/>
      <c r="F181" s="10"/>
      <c r="G181" s="10"/>
      <c r="H181" s="10"/>
      <c r="I181" s="10"/>
      <c r="J181" s="10"/>
      <c r="K181" s="10"/>
      <c r="L181" s="10"/>
      <c r="M181" s="9"/>
      <c r="Q181" s="1" t="s">
        <v>124</v>
      </c>
    </row>
    <row r="182" spans="1:17" ht="30" customHeight="1" x14ac:dyDescent="0.3">
      <c r="A182" s="9"/>
      <c r="B182" s="9"/>
      <c r="C182" s="9"/>
      <c r="D182" s="9"/>
      <c r="E182" s="10"/>
      <c r="F182" s="10"/>
      <c r="G182" s="10"/>
      <c r="H182" s="10"/>
      <c r="I182" s="10"/>
      <c r="J182" s="10"/>
      <c r="K182" s="10"/>
      <c r="L182" s="10"/>
      <c r="M182" s="9"/>
      <c r="Q182" s="1" t="s">
        <v>124</v>
      </c>
    </row>
    <row r="183" spans="1:17" ht="30" customHeight="1" x14ac:dyDescent="0.3">
      <c r="A183" s="9"/>
      <c r="B183" s="9"/>
      <c r="C183" s="9"/>
      <c r="D183" s="9"/>
      <c r="E183" s="10"/>
      <c r="F183" s="10"/>
      <c r="G183" s="10"/>
      <c r="H183" s="10"/>
      <c r="I183" s="10"/>
      <c r="J183" s="10"/>
      <c r="K183" s="10"/>
      <c r="L183" s="10"/>
      <c r="M183" s="9"/>
      <c r="Q183" s="1" t="s">
        <v>124</v>
      </c>
    </row>
    <row r="184" spans="1:17" ht="30" customHeight="1" x14ac:dyDescent="0.3">
      <c r="A184" s="9"/>
      <c r="B184" s="9"/>
      <c r="C184" s="9"/>
      <c r="D184" s="9"/>
      <c r="E184" s="10"/>
      <c r="F184" s="10"/>
      <c r="G184" s="10"/>
      <c r="H184" s="10"/>
      <c r="I184" s="10"/>
      <c r="J184" s="10"/>
      <c r="K184" s="10"/>
      <c r="L184" s="10"/>
      <c r="M184" s="9"/>
      <c r="Q184" s="1" t="s">
        <v>124</v>
      </c>
    </row>
    <row r="185" spans="1:17" ht="30" customHeight="1" x14ac:dyDescent="0.3">
      <c r="A185" s="16" t="s">
        <v>64</v>
      </c>
      <c r="B185" s="17"/>
      <c r="C185" s="17"/>
      <c r="D185" s="17"/>
      <c r="E185" s="18"/>
      <c r="F185" s="18">
        <f>SUMIF(Q161:Q184,"0102",F161:F184)</f>
        <v>0</v>
      </c>
      <c r="G185" s="18"/>
      <c r="H185" s="18">
        <f>SUMIF(Q161:Q184,"0102",H161:H184)</f>
        <v>0</v>
      </c>
      <c r="I185" s="18"/>
      <c r="J185" s="18">
        <f>SUMIF(Q161:Q184,"0102",J161:J184)</f>
        <v>0</v>
      </c>
      <c r="K185" s="18"/>
      <c r="L185" s="18">
        <f>SUMIF(Q161:Q184,"0102",L161:L184)</f>
        <v>0</v>
      </c>
      <c r="M185" s="17"/>
      <c r="N185" t="s">
        <v>65</v>
      </c>
    </row>
  </sheetData>
  <autoFilter ref="A2:M185" xr:uid="{E529D418-8ED6-4D52-83AD-C192825EAE1D}">
    <filterColumn colId="4" showButton="0"/>
    <filterColumn colId="6" showButton="0"/>
    <filterColumn colId="8" showButton="0"/>
    <filterColumn colId="10" showButton="0"/>
  </autoFilter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82677165354330717" right="0.27559055118110237" top="0.51181102362204722" bottom="0.35433070866141736" header="0" footer="0"/>
  <pageSetup paperSize="9" scale="61" fitToHeight="0" orientation="landscape" r:id="rId1"/>
  <rowBreaks count="7" manualBreakCount="7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B6E80-2DF8-4356-94D8-EFF9ED2CBC00}">
  <dimension ref="A1:M43"/>
  <sheetViews>
    <sheetView workbookViewId="0">
      <selection activeCell="B10" sqref="B10"/>
    </sheetView>
  </sheetViews>
  <sheetFormatPr defaultRowHeight="16.5" x14ac:dyDescent="0.3"/>
  <sheetData>
    <row r="1" spans="1:7" x14ac:dyDescent="0.3">
      <c r="A1" t="s">
        <v>229</v>
      </c>
    </row>
    <row r="2" spans="1:7" x14ac:dyDescent="0.3">
      <c r="A2" s="1" t="s">
        <v>230</v>
      </c>
      <c r="B2" t="s">
        <v>231</v>
      </c>
      <c r="C2" s="1" t="s">
        <v>232</v>
      </c>
    </row>
    <row r="3" spans="1:7" x14ac:dyDescent="0.3">
      <c r="A3" s="1" t="s">
        <v>233</v>
      </c>
      <c r="B3" t="s">
        <v>234</v>
      </c>
    </row>
    <row r="4" spans="1:7" x14ac:dyDescent="0.3">
      <c r="A4" s="1" t="s">
        <v>235</v>
      </c>
      <c r="B4">
        <v>5</v>
      </c>
    </row>
    <row r="5" spans="1:7" x14ac:dyDescent="0.3">
      <c r="A5" s="1" t="s">
        <v>236</v>
      </c>
      <c r="B5">
        <v>5</v>
      </c>
    </row>
    <row r="6" spans="1:7" x14ac:dyDescent="0.3">
      <c r="A6" s="1" t="s">
        <v>237</v>
      </c>
      <c r="B6" t="s">
        <v>238</v>
      </c>
    </row>
    <row r="7" spans="1:7" x14ac:dyDescent="0.3">
      <c r="A7" s="1" t="s">
        <v>239</v>
      </c>
      <c r="B7" t="s">
        <v>144</v>
      </c>
      <c r="C7" t="s">
        <v>61</v>
      </c>
    </row>
    <row r="8" spans="1:7" x14ac:dyDescent="0.3">
      <c r="A8" s="1" t="s">
        <v>240</v>
      </c>
      <c r="B8" t="s">
        <v>144</v>
      </c>
      <c r="C8">
        <v>2</v>
      </c>
    </row>
    <row r="9" spans="1:7" x14ac:dyDescent="0.3">
      <c r="A9" s="1" t="s">
        <v>241</v>
      </c>
      <c r="B9" t="s">
        <v>139</v>
      </c>
      <c r="C9" t="s">
        <v>140</v>
      </c>
      <c r="D9" t="s">
        <v>141</v>
      </c>
      <c r="E9" t="s">
        <v>142</v>
      </c>
      <c r="F9" t="s">
        <v>143</v>
      </c>
      <c r="G9" t="s">
        <v>242</v>
      </c>
    </row>
    <row r="10" spans="1:7" x14ac:dyDescent="0.3">
      <c r="A10" s="1" t="s">
        <v>243</v>
      </c>
      <c r="B10">
        <v>1472</v>
      </c>
      <c r="C10">
        <v>0</v>
      </c>
      <c r="D10">
        <v>0</v>
      </c>
    </row>
    <row r="11" spans="1:7" x14ac:dyDescent="0.3">
      <c r="A11" s="1" t="s">
        <v>244</v>
      </c>
      <c r="B11" t="s">
        <v>245</v>
      </c>
      <c r="C11">
        <v>4</v>
      </c>
    </row>
    <row r="12" spans="1:7" x14ac:dyDescent="0.3">
      <c r="A12" s="1" t="s">
        <v>246</v>
      </c>
      <c r="B12" t="s">
        <v>245</v>
      </c>
      <c r="C12">
        <v>4</v>
      </c>
    </row>
    <row r="13" spans="1:7" x14ac:dyDescent="0.3">
      <c r="A13" s="1" t="s">
        <v>247</v>
      </c>
      <c r="B13" t="s">
        <v>245</v>
      </c>
      <c r="C13">
        <v>3</v>
      </c>
    </row>
    <row r="14" spans="1:7" x14ac:dyDescent="0.3">
      <c r="A14" s="1" t="s">
        <v>248</v>
      </c>
      <c r="B14" t="s">
        <v>245</v>
      </c>
      <c r="C14">
        <v>5</v>
      </c>
    </row>
    <row r="15" spans="1:7" x14ac:dyDescent="0.3">
      <c r="A15" s="1" t="s">
        <v>249</v>
      </c>
      <c r="B15" t="s">
        <v>231</v>
      </c>
      <c r="C15" t="s">
        <v>250</v>
      </c>
      <c r="D15" t="s">
        <v>250</v>
      </c>
      <c r="E15" t="s">
        <v>250</v>
      </c>
      <c r="F15">
        <v>1</v>
      </c>
    </row>
    <row r="16" spans="1:7" x14ac:dyDescent="0.3">
      <c r="A16" s="1" t="s">
        <v>251</v>
      </c>
      <c r="B16">
        <v>1.1100000000000001</v>
      </c>
      <c r="C16">
        <v>1.1200000000000001</v>
      </c>
    </row>
    <row r="17" spans="1:13" x14ac:dyDescent="0.3">
      <c r="A17" s="1" t="s">
        <v>252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253</v>
      </c>
      <c r="B18">
        <v>1.25</v>
      </c>
      <c r="C18">
        <v>1.071</v>
      </c>
    </row>
    <row r="19" spans="1:13" x14ac:dyDescent="0.3">
      <c r="A19" s="1" t="s">
        <v>254</v>
      </c>
    </row>
    <row r="20" spans="1:13" x14ac:dyDescent="0.3">
      <c r="A20" s="1" t="s">
        <v>255</v>
      </c>
      <c r="B20" s="1" t="s">
        <v>144</v>
      </c>
      <c r="C20">
        <v>1</v>
      </c>
    </row>
    <row r="21" spans="1:13" x14ac:dyDescent="0.3">
      <c r="A21" t="s">
        <v>257</v>
      </c>
      <c r="B21" t="s">
        <v>258</v>
      </c>
      <c r="C21" t="s">
        <v>259</v>
      </c>
    </row>
    <row r="22" spans="1:13" x14ac:dyDescent="0.3">
      <c r="A22">
        <v>1</v>
      </c>
      <c r="B22" s="1" t="s">
        <v>260</v>
      </c>
      <c r="C22" s="1" t="s">
        <v>158</v>
      </c>
    </row>
    <row r="23" spans="1:13" x14ac:dyDescent="0.3">
      <c r="A23">
        <v>2</v>
      </c>
      <c r="B23" s="1" t="s">
        <v>261</v>
      </c>
      <c r="C23" s="1" t="s">
        <v>262</v>
      </c>
    </row>
    <row r="24" spans="1:13" x14ac:dyDescent="0.3">
      <c r="A24">
        <v>3</v>
      </c>
      <c r="B24" s="1" t="s">
        <v>263</v>
      </c>
      <c r="C24" s="1" t="s">
        <v>264</v>
      </c>
    </row>
    <row r="25" spans="1:13" x14ac:dyDescent="0.3">
      <c r="A25">
        <v>4</v>
      </c>
      <c r="B25" s="1" t="s">
        <v>265</v>
      </c>
      <c r="C25" s="1" t="s">
        <v>266</v>
      </c>
    </row>
    <row r="26" spans="1:13" x14ac:dyDescent="0.3">
      <c r="A26">
        <v>5</v>
      </c>
      <c r="B26" s="1" t="s">
        <v>267</v>
      </c>
      <c r="C26" s="1" t="s">
        <v>52</v>
      </c>
    </row>
    <row r="27" spans="1:13" x14ac:dyDescent="0.3">
      <c r="A27">
        <v>6</v>
      </c>
      <c r="B27" s="1" t="s">
        <v>219</v>
      </c>
      <c r="C27" s="1" t="s">
        <v>218</v>
      </c>
    </row>
    <row r="28" spans="1:13" x14ac:dyDescent="0.3">
      <c r="A28">
        <v>7</v>
      </c>
      <c r="B28" s="1" t="s">
        <v>268</v>
      </c>
      <c r="C28" s="1" t="s">
        <v>52</v>
      </c>
    </row>
    <row r="29" spans="1:13" x14ac:dyDescent="0.3">
      <c r="A29">
        <v>8</v>
      </c>
      <c r="B29" s="1" t="s">
        <v>268</v>
      </c>
      <c r="C29" s="1" t="s">
        <v>52</v>
      </c>
    </row>
    <row r="30" spans="1:13" x14ac:dyDescent="0.3">
      <c r="A30">
        <v>9</v>
      </c>
      <c r="B30" s="1" t="s">
        <v>268</v>
      </c>
      <c r="C30" s="1" t="s">
        <v>52</v>
      </c>
    </row>
    <row r="31" spans="1:13" x14ac:dyDescent="0.3">
      <c r="A31" t="s">
        <v>231</v>
      </c>
      <c r="B31" s="1" t="s">
        <v>269</v>
      </c>
      <c r="C31" s="1" t="s">
        <v>52</v>
      </c>
    </row>
    <row r="32" spans="1:13" x14ac:dyDescent="0.3">
      <c r="A32" t="s">
        <v>145</v>
      </c>
      <c r="B32" s="1" t="s">
        <v>270</v>
      </c>
      <c r="C32" s="1" t="s">
        <v>52</v>
      </c>
    </row>
    <row r="33" spans="1:3" x14ac:dyDescent="0.3">
      <c r="A33" t="s">
        <v>144</v>
      </c>
      <c r="B33" s="1" t="s">
        <v>269</v>
      </c>
      <c r="C33" s="1" t="s">
        <v>52</v>
      </c>
    </row>
    <row r="34" spans="1:3" x14ac:dyDescent="0.3">
      <c r="A34" t="s">
        <v>271</v>
      </c>
      <c r="B34" s="1" t="s">
        <v>269</v>
      </c>
      <c r="C34" s="1" t="s">
        <v>52</v>
      </c>
    </row>
    <row r="35" spans="1:3" x14ac:dyDescent="0.3">
      <c r="A35" t="s">
        <v>272</v>
      </c>
      <c r="B35" s="1" t="s">
        <v>269</v>
      </c>
      <c r="C35" s="1" t="s">
        <v>52</v>
      </c>
    </row>
    <row r="36" spans="1:3" x14ac:dyDescent="0.3">
      <c r="A36" t="s">
        <v>62</v>
      </c>
      <c r="B36" s="1" t="s">
        <v>269</v>
      </c>
      <c r="C36" s="1" t="s">
        <v>52</v>
      </c>
    </row>
    <row r="37" spans="1:3" x14ac:dyDescent="0.3">
      <c r="A37" t="s">
        <v>273</v>
      </c>
      <c r="B37" s="1" t="s">
        <v>269</v>
      </c>
      <c r="C37" s="1" t="s">
        <v>52</v>
      </c>
    </row>
    <row r="38" spans="1:3" x14ac:dyDescent="0.3">
      <c r="A38" t="s">
        <v>274</v>
      </c>
      <c r="B38" s="1" t="s">
        <v>269</v>
      </c>
      <c r="C38" s="1" t="s">
        <v>52</v>
      </c>
    </row>
    <row r="39" spans="1:3" x14ac:dyDescent="0.3">
      <c r="A39" t="s">
        <v>275</v>
      </c>
      <c r="B39" s="1" t="s">
        <v>269</v>
      </c>
      <c r="C39" s="1" t="s">
        <v>52</v>
      </c>
    </row>
    <row r="40" spans="1:3" x14ac:dyDescent="0.3">
      <c r="A40" t="s">
        <v>276</v>
      </c>
      <c r="B40" s="1" t="s">
        <v>269</v>
      </c>
      <c r="C40" s="1" t="s">
        <v>52</v>
      </c>
    </row>
    <row r="43" spans="1:3" x14ac:dyDescent="0.3">
      <c r="A43" t="s">
        <v>256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원가계산서</vt:lpstr>
      <vt:lpstr>공종별집계표</vt:lpstr>
      <vt:lpstr>공종별내역서</vt:lpstr>
      <vt:lpstr> 공사설정 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2026-06-15T11:23:18Z</cp:lastPrinted>
  <dcterms:created xsi:type="dcterms:W3CDTF">2026-06-15T10:04:11Z</dcterms:created>
  <dcterms:modified xsi:type="dcterms:W3CDTF">2026-09-10T04:42:26Z</dcterms:modified>
</cp:coreProperties>
</file>