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★업무파일\★★★업무폴더\03.공사\007.2026년\028.★★[수술실]_수술실 환경개선공사\02.추진\01.건축공사\"/>
    </mc:Choice>
  </mc:AlternateContent>
  <xr:revisionPtr revIDLastSave="0" documentId="13_ncr:1_{8AFE115B-3E4D-408F-98A5-E2BDC691590E}" xr6:coauthVersionLast="36" xr6:coauthVersionMax="36" xr10:uidLastSave="{00000000-0000-0000-0000-000000000000}"/>
  <bookViews>
    <workbookView xWindow="0" yWindow="0" windowWidth="28545" windowHeight="12210" xr2:uid="{00000000-000D-0000-FFFF-FFFF00000000}"/>
  </bookViews>
  <sheets>
    <sheet name="원가계산서" sheetId="2" r:id="rId1"/>
    <sheet name="집계표" sheetId="3" r:id="rId2"/>
    <sheet name="내역서" sheetId="4" r:id="rId3"/>
    <sheet name="Sheet1" sheetId="10" state="hidden" r:id="rId4"/>
  </sheets>
  <definedNames>
    <definedName name="_xlnm.Print_Area" localSheetId="2">내역서!$A$1:$M$212</definedName>
    <definedName name="_xlnm.Print_Area" localSheetId="0">원가계산서!$A$1:$F$41</definedName>
    <definedName name="_xlnm.Print_Area" localSheetId="1">집계표!$A$1:$L$36</definedName>
    <definedName name="_xlnm.Print_Titles" localSheetId="2">내역서!$1:$4</definedName>
    <definedName name="_xlnm.Print_Titles" localSheetId="0">원가계산서!$1:$4</definedName>
    <definedName name="_xlnm.Print_Titles" localSheetId="1">집계표!$1:$4</definedName>
  </definedNames>
  <calcPr calcId="191029"/>
</workbook>
</file>

<file path=xl/calcChain.xml><?xml version="1.0" encoding="utf-8"?>
<calcChain xmlns="http://schemas.openxmlformats.org/spreadsheetml/2006/main">
  <c r="F183" i="4" l="1"/>
  <c r="L183" i="4" s="1"/>
  <c r="H183" i="4"/>
  <c r="J183" i="4"/>
  <c r="K183" i="4"/>
  <c r="F184" i="4"/>
  <c r="H184" i="4"/>
  <c r="L184" i="4" s="1"/>
  <c r="J184" i="4"/>
  <c r="K184" i="4"/>
  <c r="F185" i="4"/>
  <c r="H185" i="4"/>
  <c r="J185" i="4"/>
  <c r="K185" i="4"/>
  <c r="L185" i="4"/>
  <c r="F186" i="4"/>
  <c r="L186" i="4" s="1"/>
  <c r="H186" i="4"/>
  <c r="J186" i="4"/>
  <c r="K186" i="4"/>
  <c r="K182" i="4"/>
  <c r="J182" i="4"/>
  <c r="H182" i="4"/>
  <c r="F182" i="4"/>
  <c r="L182" i="4" s="1"/>
  <c r="J54" i="4"/>
  <c r="J55" i="4"/>
  <c r="J56" i="4"/>
  <c r="K31" i="4"/>
  <c r="F31" i="4"/>
  <c r="BA36" i="4"/>
  <c r="K119" i="4" l="1"/>
  <c r="J151" i="4"/>
  <c r="R151" i="4" s="1"/>
  <c r="J134" i="4"/>
  <c r="J10" i="4"/>
  <c r="H9" i="4"/>
  <c r="H200" i="4"/>
  <c r="H199" i="4"/>
  <c r="J150" i="4"/>
  <c r="H26" i="4"/>
  <c r="J9" i="4"/>
  <c r="AY212" i="4"/>
  <c r="AX212" i="4"/>
  <c r="AW212" i="4"/>
  <c r="AV212" i="4"/>
  <c r="AU34" i="3" s="1"/>
  <c r="AU202" i="4"/>
  <c r="AT202" i="4"/>
  <c r="AS202" i="4"/>
  <c r="AR202" i="4"/>
  <c r="AQ202" i="4"/>
  <c r="AP202" i="4"/>
  <c r="AO202" i="4"/>
  <c r="AN202" i="4"/>
  <c r="AM202" i="4"/>
  <c r="AL202" i="4"/>
  <c r="AK202" i="4"/>
  <c r="AJ202" i="4"/>
  <c r="AI202" i="4"/>
  <c r="AH202" i="4"/>
  <c r="AG202" i="4"/>
  <c r="AF202" i="4"/>
  <c r="AE202" i="4"/>
  <c r="AD202" i="4"/>
  <c r="AC202" i="4"/>
  <c r="AB202" i="4"/>
  <c r="AA202" i="4"/>
  <c r="Z202" i="4"/>
  <c r="Y202" i="4"/>
  <c r="W202" i="4"/>
  <c r="V202" i="4"/>
  <c r="U202" i="4"/>
  <c r="T202" i="4"/>
  <c r="S202" i="4"/>
  <c r="R202" i="4"/>
  <c r="O202" i="4"/>
  <c r="K202" i="4"/>
  <c r="H202" i="4"/>
  <c r="F202" i="4"/>
  <c r="AU201" i="4"/>
  <c r="AT201" i="4"/>
  <c r="AS201" i="4"/>
  <c r="AR201" i="4"/>
  <c r="AQ201" i="4"/>
  <c r="AP201" i="4"/>
  <c r="AO201" i="4"/>
  <c r="AN201" i="4"/>
  <c r="AM201" i="4"/>
  <c r="AL201" i="4"/>
  <c r="AK201" i="4"/>
  <c r="AJ201" i="4"/>
  <c r="AI201" i="4"/>
  <c r="AH201" i="4"/>
  <c r="AG201" i="4"/>
  <c r="AF201" i="4"/>
  <c r="AE201" i="4"/>
  <c r="AD201" i="4"/>
  <c r="AC201" i="4"/>
  <c r="AB201" i="4"/>
  <c r="AA201" i="4"/>
  <c r="Z201" i="4"/>
  <c r="Y201" i="4"/>
  <c r="W201" i="4"/>
  <c r="V201" i="4"/>
  <c r="U201" i="4"/>
  <c r="T201" i="4"/>
  <c r="S201" i="4"/>
  <c r="R201" i="4"/>
  <c r="O201" i="4"/>
  <c r="K201" i="4"/>
  <c r="J201" i="4"/>
  <c r="H201" i="4"/>
  <c r="F201" i="4"/>
  <c r="AU200" i="4"/>
  <c r="AT200" i="4"/>
  <c r="AS200" i="4"/>
  <c r="AR200" i="4"/>
  <c r="AQ200" i="4"/>
  <c r="AP200" i="4"/>
  <c r="AO200" i="4"/>
  <c r="AN200" i="4"/>
  <c r="AM200" i="4"/>
  <c r="AL200" i="4"/>
  <c r="AK200" i="4"/>
  <c r="AJ200" i="4"/>
  <c r="AI200" i="4"/>
  <c r="AH200" i="4"/>
  <c r="AG200" i="4"/>
  <c r="AF200" i="4"/>
  <c r="AE200" i="4"/>
  <c r="AD200" i="4"/>
  <c r="AC200" i="4"/>
  <c r="AB200" i="4"/>
  <c r="AA200" i="4"/>
  <c r="Z200" i="4"/>
  <c r="Y200" i="4"/>
  <c r="W200" i="4"/>
  <c r="V200" i="4"/>
  <c r="U200" i="4"/>
  <c r="T200" i="4"/>
  <c r="S200" i="4"/>
  <c r="R200" i="4"/>
  <c r="O200" i="4"/>
  <c r="J200" i="4"/>
  <c r="AU199" i="4"/>
  <c r="AT199" i="4"/>
  <c r="AS199" i="4"/>
  <c r="AR199" i="4"/>
  <c r="AQ199" i="4"/>
  <c r="AP199" i="4"/>
  <c r="AO199" i="4"/>
  <c r="AN199" i="4"/>
  <c r="AM199" i="4"/>
  <c r="AL199" i="4"/>
  <c r="AK199" i="4"/>
  <c r="AJ199" i="4"/>
  <c r="AI199" i="4"/>
  <c r="AH199" i="4"/>
  <c r="AG199" i="4"/>
  <c r="AF199" i="4"/>
  <c r="AE199" i="4"/>
  <c r="AD199" i="4"/>
  <c r="AC199" i="4"/>
  <c r="AB199" i="4"/>
  <c r="AA199" i="4"/>
  <c r="Z199" i="4"/>
  <c r="Y199" i="4"/>
  <c r="W199" i="4"/>
  <c r="V199" i="4"/>
  <c r="U199" i="4"/>
  <c r="T199" i="4"/>
  <c r="S199" i="4"/>
  <c r="R199" i="4"/>
  <c r="O199" i="4"/>
  <c r="J199" i="4"/>
  <c r="AU198" i="4"/>
  <c r="AT198" i="4"/>
  <c r="AS198" i="4"/>
  <c r="AR198" i="4"/>
  <c r="AQ198" i="4"/>
  <c r="AP198" i="4"/>
  <c r="AO198" i="4"/>
  <c r="AN198" i="4"/>
  <c r="AM198" i="4"/>
  <c r="AL198" i="4"/>
  <c r="AK198" i="4"/>
  <c r="AJ198" i="4"/>
  <c r="AI198" i="4"/>
  <c r="AH198" i="4"/>
  <c r="AG198" i="4"/>
  <c r="AF198" i="4"/>
  <c r="AE198" i="4"/>
  <c r="AD198" i="4"/>
  <c r="AC198" i="4"/>
  <c r="AB198" i="4"/>
  <c r="AA198" i="4"/>
  <c r="Z198" i="4"/>
  <c r="Y198" i="4"/>
  <c r="W198" i="4"/>
  <c r="V198" i="4"/>
  <c r="U198" i="4"/>
  <c r="T198" i="4"/>
  <c r="S198" i="4"/>
  <c r="R198" i="4"/>
  <c r="O198" i="4"/>
  <c r="J198" i="4"/>
  <c r="H198" i="4"/>
  <c r="AY196" i="4"/>
  <c r="AX196" i="4"/>
  <c r="AW196" i="4"/>
  <c r="AV196" i="4"/>
  <c r="AU186" i="4"/>
  <c r="AT186" i="4"/>
  <c r="AS186" i="4"/>
  <c r="AR186" i="4"/>
  <c r="AQ186" i="4"/>
  <c r="AP186" i="4"/>
  <c r="AO186" i="4"/>
  <c r="AN186" i="4"/>
  <c r="AM186" i="4"/>
  <c r="AL186" i="4"/>
  <c r="AK186" i="4"/>
  <c r="AJ186" i="4"/>
  <c r="AI186" i="4"/>
  <c r="AH186" i="4"/>
  <c r="AG186" i="4"/>
  <c r="AF186" i="4"/>
  <c r="AE186" i="4"/>
  <c r="AD186" i="4"/>
  <c r="AC186" i="4"/>
  <c r="AB186" i="4"/>
  <c r="AA186" i="4"/>
  <c r="Z186" i="4"/>
  <c r="Y186" i="4"/>
  <c r="X186" i="4"/>
  <c r="W186" i="4"/>
  <c r="V186" i="4"/>
  <c r="U186" i="4"/>
  <c r="T186" i="4"/>
  <c r="S186" i="4"/>
  <c r="O186" i="4"/>
  <c r="R186" i="4"/>
  <c r="AU185" i="4"/>
  <c r="AT185" i="4"/>
  <c r="AS185" i="4"/>
  <c r="AR185" i="4"/>
  <c r="AQ185" i="4"/>
  <c r="AP185" i="4"/>
  <c r="AO185" i="4"/>
  <c r="AN185" i="4"/>
  <c r="AM185" i="4"/>
  <c r="AL185" i="4"/>
  <c r="AK185" i="4"/>
  <c r="AJ185" i="4"/>
  <c r="AI185" i="4"/>
  <c r="AH185" i="4"/>
  <c r="AG185" i="4"/>
  <c r="AF185" i="4"/>
  <c r="AE185" i="4"/>
  <c r="AD185" i="4"/>
  <c r="AC185" i="4"/>
  <c r="AB185" i="4"/>
  <c r="AA185" i="4"/>
  <c r="Z185" i="4"/>
  <c r="Y185" i="4"/>
  <c r="X185" i="4"/>
  <c r="W185" i="4"/>
  <c r="V185" i="4"/>
  <c r="U185" i="4"/>
  <c r="T185" i="4"/>
  <c r="S185" i="4"/>
  <c r="O185" i="4"/>
  <c r="R185" i="4"/>
  <c r="AU184" i="4"/>
  <c r="AT184" i="4"/>
  <c r="AS184" i="4"/>
  <c r="AR184" i="4"/>
  <c r="AQ184" i="4"/>
  <c r="AP184" i="4"/>
  <c r="AO184" i="4"/>
  <c r="AN184" i="4"/>
  <c r="AM184" i="4"/>
  <c r="AL184" i="4"/>
  <c r="AK184" i="4"/>
  <c r="AJ184" i="4"/>
  <c r="AI184" i="4"/>
  <c r="AH184" i="4"/>
  <c r="AG184" i="4"/>
  <c r="AF184" i="4"/>
  <c r="AE184" i="4"/>
  <c r="AD184" i="4"/>
  <c r="AC184" i="4"/>
  <c r="AB184" i="4"/>
  <c r="AA184" i="4"/>
  <c r="Z184" i="4"/>
  <c r="Y184" i="4"/>
  <c r="X184" i="4"/>
  <c r="W184" i="4"/>
  <c r="V184" i="4"/>
  <c r="U184" i="4"/>
  <c r="T184" i="4"/>
  <c r="S184" i="4"/>
  <c r="O184" i="4"/>
  <c r="R184" i="4"/>
  <c r="AU183" i="4"/>
  <c r="AT183" i="4"/>
  <c r="AS183" i="4"/>
  <c r="AR183" i="4"/>
  <c r="AQ183" i="4"/>
  <c r="AP183" i="4"/>
  <c r="AO183" i="4"/>
  <c r="AN183" i="4"/>
  <c r="AM183" i="4"/>
  <c r="AL183" i="4"/>
  <c r="AK183" i="4"/>
  <c r="AJ183" i="4"/>
  <c r="AI183" i="4"/>
  <c r="AH183" i="4"/>
  <c r="AG183" i="4"/>
  <c r="AF183" i="4"/>
  <c r="AE183" i="4"/>
  <c r="AD183" i="4"/>
  <c r="AC183" i="4"/>
  <c r="AB183" i="4"/>
  <c r="AA183" i="4"/>
  <c r="Z183" i="4"/>
  <c r="Y183" i="4"/>
  <c r="X183" i="4"/>
  <c r="W183" i="4"/>
  <c r="V183" i="4"/>
  <c r="U183" i="4"/>
  <c r="T183" i="4"/>
  <c r="S183" i="4"/>
  <c r="O183" i="4"/>
  <c r="R183" i="4"/>
  <c r="AU182" i="4"/>
  <c r="AT182" i="4"/>
  <c r="AS182" i="4"/>
  <c r="AR182" i="4"/>
  <c r="AQ182" i="4"/>
  <c r="AP182" i="4"/>
  <c r="AO182" i="4"/>
  <c r="AN182" i="4"/>
  <c r="AM182" i="4"/>
  <c r="AL182" i="4"/>
  <c r="AK182" i="4"/>
  <c r="AJ182" i="4"/>
  <c r="AI182" i="4"/>
  <c r="AH182" i="4"/>
  <c r="AG182" i="4"/>
  <c r="AF182" i="4"/>
  <c r="AE182" i="4"/>
  <c r="AD182" i="4"/>
  <c r="AC182" i="4"/>
  <c r="AB182" i="4"/>
  <c r="AA182" i="4"/>
  <c r="Z182" i="4"/>
  <c r="Y182" i="4"/>
  <c r="X182" i="4"/>
  <c r="W182" i="4"/>
  <c r="V182" i="4"/>
  <c r="U182" i="4"/>
  <c r="T182" i="4"/>
  <c r="S182" i="4"/>
  <c r="O182" i="4"/>
  <c r="AY180" i="4"/>
  <c r="AX180" i="4"/>
  <c r="AW180" i="4"/>
  <c r="AV180" i="4"/>
  <c r="AU32" i="3" s="1"/>
  <c r="Z180" i="4"/>
  <c r="Y32" i="3" s="1"/>
  <c r="AU170" i="4"/>
  <c r="AT170" i="4"/>
  <c r="AS170" i="4"/>
  <c r="AR170" i="4"/>
  <c r="AQ170" i="4"/>
  <c r="AP170" i="4"/>
  <c r="AO170" i="4"/>
  <c r="AN170" i="4"/>
  <c r="AM170" i="4"/>
  <c r="AL170" i="4"/>
  <c r="AK170" i="4"/>
  <c r="AJ170" i="4"/>
  <c r="AI170" i="4"/>
  <c r="AH170" i="4"/>
  <c r="AG170" i="4"/>
  <c r="AF170" i="4"/>
  <c r="AE170" i="4"/>
  <c r="AD170" i="4"/>
  <c r="AC170" i="4"/>
  <c r="AB170" i="4"/>
  <c r="AA170" i="4"/>
  <c r="Z170" i="4"/>
  <c r="Y170" i="4"/>
  <c r="X170" i="4"/>
  <c r="W170" i="4"/>
  <c r="V170" i="4"/>
  <c r="U170" i="4"/>
  <c r="T170" i="4"/>
  <c r="S170" i="4"/>
  <c r="O170" i="4"/>
  <c r="K170" i="4"/>
  <c r="J170" i="4"/>
  <c r="R170" i="4" s="1"/>
  <c r="H170" i="4"/>
  <c r="F170" i="4"/>
  <c r="AU169" i="4"/>
  <c r="AT169" i="4"/>
  <c r="AS169" i="4"/>
  <c r="AR169" i="4"/>
  <c r="AQ169" i="4"/>
  <c r="AP169" i="4"/>
  <c r="AO169" i="4"/>
  <c r="AN169" i="4"/>
  <c r="AM169" i="4"/>
  <c r="AL169" i="4"/>
  <c r="AK169" i="4"/>
  <c r="AJ169" i="4"/>
  <c r="AI169" i="4"/>
  <c r="AH169" i="4"/>
  <c r="AG169" i="4"/>
  <c r="AF169" i="4"/>
  <c r="AE169" i="4"/>
  <c r="AD169" i="4"/>
  <c r="AC169" i="4"/>
  <c r="AB169" i="4"/>
  <c r="AA169" i="4"/>
  <c r="Z169" i="4"/>
  <c r="Y169" i="4"/>
  <c r="X169" i="4"/>
  <c r="W169" i="4"/>
  <c r="V169" i="4"/>
  <c r="U169" i="4"/>
  <c r="T169" i="4"/>
  <c r="S169" i="4"/>
  <c r="O169" i="4"/>
  <c r="K169" i="4"/>
  <c r="J169" i="4"/>
  <c r="R169" i="4" s="1"/>
  <c r="H169" i="4"/>
  <c r="F169" i="4"/>
  <c r="AU168" i="4"/>
  <c r="AT168" i="4"/>
  <c r="AS168" i="4"/>
  <c r="AR168" i="4"/>
  <c r="AQ168" i="4"/>
  <c r="AP168" i="4"/>
  <c r="AO168" i="4"/>
  <c r="AN168" i="4"/>
  <c r="AM168" i="4"/>
  <c r="AL168" i="4"/>
  <c r="AK168" i="4"/>
  <c r="AJ168" i="4"/>
  <c r="AI168" i="4"/>
  <c r="AH168" i="4"/>
  <c r="AG168" i="4"/>
  <c r="AF168" i="4"/>
  <c r="AE168" i="4"/>
  <c r="AD168" i="4"/>
  <c r="AC168" i="4"/>
  <c r="AB168" i="4"/>
  <c r="AA168" i="4"/>
  <c r="Z168" i="4"/>
  <c r="Y168" i="4"/>
  <c r="X168" i="4"/>
  <c r="W168" i="4"/>
  <c r="V168" i="4"/>
  <c r="U168" i="4"/>
  <c r="T168" i="4"/>
  <c r="S168" i="4"/>
  <c r="O168" i="4"/>
  <c r="K168" i="4"/>
  <c r="J168" i="4"/>
  <c r="R168" i="4" s="1"/>
  <c r="H168" i="4"/>
  <c r="F168" i="4"/>
  <c r="AU167" i="4"/>
  <c r="AT167" i="4"/>
  <c r="AS167" i="4"/>
  <c r="AR167" i="4"/>
  <c r="AQ167" i="4"/>
  <c r="AP167" i="4"/>
  <c r="AO167" i="4"/>
  <c r="AN167" i="4"/>
  <c r="AM167" i="4"/>
  <c r="AL167" i="4"/>
  <c r="AK167" i="4"/>
  <c r="AJ167" i="4"/>
  <c r="AI167" i="4"/>
  <c r="AH167" i="4"/>
  <c r="AG167" i="4"/>
  <c r="AF167" i="4"/>
  <c r="AE167" i="4"/>
  <c r="AD167" i="4"/>
  <c r="AC167" i="4"/>
  <c r="AB167" i="4"/>
  <c r="AA167" i="4"/>
  <c r="Z167" i="4"/>
  <c r="Y167" i="4"/>
  <c r="X167" i="4"/>
  <c r="W167" i="4"/>
  <c r="V167" i="4"/>
  <c r="U167" i="4"/>
  <c r="T167" i="4"/>
  <c r="S167" i="4"/>
  <c r="O167" i="4"/>
  <c r="K167" i="4"/>
  <c r="J167" i="4"/>
  <c r="R167" i="4" s="1"/>
  <c r="H167" i="4"/>
  <c r="F167" i="4"/>
  <c r="AU166" i="4"/>
  <c r="AT166" i="4"/>
  <c r="AS166" i="4"/>
  <c r="AR166" i="4"/>
  <c r="AQ166" i="4"/>
  <c r="AP166" i="4"/>
  <c r="AO166" i="4"/>
  <c r="AN166" i="4"/>
  <c r="AM166" i="4"/>
  <c r="AL166" i="4"/>
  <c r="AK166" i="4"/>
  <c r="AJ166" i="4"/>
  <c r="AI166" i="4"/>
  <c r="AH166" i="4"/>
  <c r="AG166" i="4"/>
  <c r="AF166" i="4"/>
  <c r="AE166" i="4"/>
  <c r="AD166" i="4"/>
  <c r="AC166" i="4"/>
  <c r="AB166" i="4"/>
  <c r="AA166" i="4"/>
  <c r="Z166" i="4"/>
  <c r="Y166" i="4"/>
  <c r="X166" i="4"/>
  <c r="W166" i="4"/>
  <c r="V166" i="4"/>
  <c r="U166" i="4"/>
  <c r="T166" i="4"/>
  <c r="S166" i="4"/>
  <c r="O166" i="4"/>
  <c r="K166" i="4"/>
  <c r="J166" i="4"/>
  <c r="H166" i="4"/>
  <c r="F166" i="4"/>
  <c r="AY164" i="4"/>
  <c r="AX164" i="4"/>
  <c r="AW164" i="4"/>
  <c r="AV164" i="4"/>
  <c r="AU151" i="4"/>
  <c r="AT151" i="4"/>
  <c r="AS151" i="4"/>
  <c r="AR151" i="4"/>
  <c r="AQ151" i="4"/>
  <c r="AP151" i="4"/>
  <c r="AO151" i="4"/>
  <c r="AN151" i="4"/>
  <c r="AM151" i="4"/>
  <c r="AL151" i="4"/>
  <c r="AK151" i="4"/>
  <c r="AJ151" i="4"/>
  <c r="AI151" i="4"/>
  <c r="AH151" i="4"/>
  <c r="AG151" i="4"/>
  <c r="AF151" i="4"/>
  <c r="AE151" i="4"/>
  <c r="AD151" i="4"/>
  <c r="AC151" i="4"/>
  <c r="AB151" i="4"/>
  <c r="AA151" i="4"/>
  <c r="Z151" i="4"/>
  <c r="Y151" i="4"/>
  <c r="X151" i="4"/>
  <c r="W151" i="4"/>
  <c r="V151" i="4"/>
  <c r="U151" i="4"/>
  <c r="T151" i="4"/>
  <c r="S151" i="4"/>
  <c r="O151" i="4"/>
  <c r="AU150" i="4"/>
  <c r="AT150" i="4"/>
  <c r="AS150" i="4"/>
  <c r="AR150" i="4"/>
  <c r="AQ150" i="4"/>
  <c r="AP150" i="4"/>
  <c r="AO150" i="4"/>
  <c r="AN150" i="4"/>
  <c r="AM150" i="4"/>
  <c r="AL150" i="4"/>
  <c r="AK150" i="4"/>
  <c r="AJ150" i="4"/>
  <c r="AI150" i="4"/>
  <c r="AH150" i="4"/>
  <c r="AG150" i="4"/>
  <c r="AF150" i="4"/>
  <c r="AE150" i="4"/>
  <c r="AD150" i="4"/>
  <c r="AC150" i="4"/>
  <c r="AB150" i="4"/>
  <c r="AA150" i="4"/>
  <c r="Z150" i="4"/>
  <c r="Y150" i="4"/>
  <c r="Y164" i="4" s="1"/>
  <c r="X31" i="3" s="1"/>
  <c r="X150" i="4"/>
  <c r="W150" i="4"/>
  <c r="V150" i="4"/>
  <c r="U150" i="4"/>
  <c r="T150" i="4"/>
  <c r="S150" i="4"/>
  <c r="O150" i="4"/>
  <c r="AY148" i="4"/>
  <c r="AX148" i="4"/>
  <c r="AW148" i="4"/>
  <c r="AV148" i="4"/>
  <c r="AU30" i="3" s="1"/>
  <c r="AU136" i="4"/>
  <c r="AT136" i="4"/>
  <c r="AS136" i="4"/>
  <c r="AR136" i="4"/>
  <c r="AQ136" i="4"/>
  <c r="AP136" i="4"/>
  <c r="AO136" i="4"/>
  <c r="AN136" i="4"/>
  <c r="AM136" i="4"/>
  <c r="AL136" i="4"/>
  <c r="AK136" i="4"/>
  <c r="AJ136" i="4"/>
  <c r="AI136" i="4"/>
  <c r="AH136" i="4"/>
  <c r="AG136" i="4"/>
  <c r="AF136" i="4"/>
  <c r="AE136" i="4"/>
  <c r="AD136" i="4"/>
  <c r="AC136" i="4"/>
  <c r="AB136" i="4"/>
  <c r="AA136" i="4"/>
  <c r="Z136" i="4"/>
  <c r="Y136" i="4"/>
  <c r="X136" i="4"/>
  <c r="W136" i="4"/>
  <c r="V136" i="4"/>
  <c r="U136" i="4"/>
  <c r="T136" i="4"/>
  <c r="S136" i="4"/>
  <c r="O136" i="4"/>
  <c r="J136" i="4"/>
  <c r="R136" i="4" s="1"/>
  <c r="H136" i="4"/>
  <c r="K136" i="4"/>
  <c r="AU135" i="4"/>
  <c r="AT135" i="4"/>
  <c r="AS135" i="4"/>
  <c r="AR135" i="4"/>
  <c r="AQ135" i="4"/>
  <c r="AP135" i="4"/>
  <c r="AO135" i="4"/>
  <c r="AN135" i="4"/>
  <c r="AM135" i="4"/>
  <c r="AL135" i="4"/>
  <c r="AK135" i="4"/>
  <c r="AJ135" i="4"/>
  <c r="AI135" i="4"/>
  <c r="AH135" i="4"/>
  <c r="AG135" i="4"/>
  <c r="AF135" i="4"/>
  <c r="AE135" i="4"/>
  <c r="AD135" i="4"/>
  <c r="AC135" i="4"/>
  <c r="AB135" i="4"/>
  <c r="AA135" i="4"/>
  <c r="Z135" i="4"/>
  <c r="Y135" i="4"/>
  <c r="X135" i="4"/>
  <c r="W135" i="4"/>
  <c r="V135" i="4"/>
  <c r="U135" i="4"/>
  <c r="T135" i="4"/>
  <c r="S135" i="4"/>
  <c r="O135" i="4"/>
  <c r="AU134" i="4"/>
  <c r="AT134" i="4"/>
  <c r="AS134" i="4"/>
  <c r="AR134" i="4"/>
  <c r="AQ134" i="4"/>
  <c r="AP134" i="4"/>
  <c r="AO134" i="4"/>
  <c r="AN134" i="4"/>
  <c r="AM134" i="4"/>
  <c r="AL134" i="4"/>
  <c r="AK134" i="4"/>
  <c r="AJ134" i="4"/>
  <c r="AI134" i="4"/>
  <c r="AH134" i="4"/>
  <c r="AG134" i="4"/>
  <c r="AF134" i="4"/>
  <c r="AE134" i="4"/>
  <c r="AD134" i="4"/>
  <c r="AC134" i="4"/>
  <c r="AB134" i="4"/>
  <c r="AA134" i="4"/>
  <c r="Z134" i="4"/>
  <c r="Y134" i="4"/>
  <c r="X134" i="4"/>
  <c r="W134" i="4"/>
  <c r="V134" i="4"/>
  <c r="U134" i="4"/>
  <c r="T134" i="4"/>
  <c r="S134" i="4"/>
  <c r="O134" i="4"/>
  <c r="AY132" i="4"/>
  <c r="AX132" i="4"/>
  <c r="AW132" i="4"/>
  <c r="AV132" i="4"/>
  <c r="AU29" i="3" s="1"/>
  <c r="AU123" i="4"/>
  <c r="AT123" i="4"/>
  <c r="AS123" i="4"/>
  <c r="AR123" i="4"/>
  <c r="AQ123" i="4"/>
  <c r="AP123" i="4"/>
  <c r="AO123" i="4"/>
  <c r="AN123" i="4"/>
  <c r="AM123" i="4"/>
  <c r="AL123" i="4"/>
  <c r="AK123" i="4"/>
  <c r="AJ123" i="4"/>
  <c r="AI123" i="4"/>
  <c r="AH123" i="4"/>
  <c r="AG123" i="4"/>
  <c r="AF123" i="4"/>
  <c r="AE123" i="4"/>
  <c r="AD123" i="4"/>
  <c r="AC123" i="4"/>
  <c r="AB123" i="4"/>
  <c r="AA123" i="4"/>
  <c r="Z123" i="4"/>
  <c r="Y123" i="4"/>
  <c r="X123" i="4"/>
  <c r="W123" i="4"/>
  <c r="V123" i="4"/>
  <c r="U123" i="4"/>
  <c r="T123" i="4"/>
  <c r="S123" i="4"/>
  <c r="O123" i="4"/>
  <c r="AU122" i="4"/>
  <c r="AT122" i="4"/>
  <c r="AS122" i="4"/>
  <c r="AR122" i="4"/>
  <c r="AQ122" i="4"/>
  <c r="AP122" i="4"/>
  <c r="AO122" i="4"/>
  <c r="AN122" i="4"/>
  <c r="AM122" i="4"/>
  <c r="AL122" i="4"/>
  <c r="AK122" i="4"/>
  <c r="AJ122" i="4"/>
  <c r="AI122" i="4"/>
  <c r="AH122" i="4"/>
  <c r="AG122" i="4"/>
  <c r="AF122" i="4"/>
  <c r="AE122" i="4"/>
  <c r="AD122" i="4"/>
  <c r="AC122" i="4"/>
  <c r="AB122" i="4"/>
  <c r="AA122" i="4"/>
  <c r="Z122" i="4"/>
  <c r="Y122" i="4"/>
  <c r="X122" i="4"/>
  <c r="W122" i="4"/>
  <c r="V122" i="4"/>
  <c r="U122" i="4"/>
  <c r="T122" i="4"/>
  <c r="S122" i="4"/>
  <c r="O122" i="4"/>
  <c r="J122" i="4"/>
  <c r="R122" i="4" s="1"/>
  <c r="H122" i="4"/>
  <c r="AU121" i="4"/>
  <c r="AT121" i="4"/>
  <c r="AS121" i="4"/>
  <c r="AR121" i="4"/>
  <c r="AQ121" i="4"/>
  <c r="AP121" i="4"/>
  <c r="AO121" i="4"/>
  <c r="AN121" i="4"/>
  <c r="AM121" i="4"/>
  <c r="AL121" i="4"/>
  <c r="AK121" i="4"/>
  <c r="AJ121" i="4"/>
  <c r="AI121" i="4"/>
  <c r="AH121" i="4"/>
  <c r="AG121" i="4"/>
  <c r="AF121" i="4"/>
  <c r="AE121" i="4"/>
  <c r="AD121" i="4"/>
  <c r="AC121" i="4"/>
  <c r="AB121" i="4"/>
  <c r="AA121" i="4"/>
  <c r="Z121" i="4"/>
  <c r="Y121" i="4"/>
  <c r="X121" i="4"/>
  <c r="W121" i="4"/>
  <c r="V121" i="4"/>
  <c r="U121" i="4"/>
  <c r="T121" i="4"/>
  <c r="S121" i="4"/>
  <c r="O121" i="4"/>
  <c r="AU120" i="4"/>
  <c r="AT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X120" i="4"/>
  <c r="W120" i="4"/>
  <c r="V120" i="4"/>
  <c r="U120" i="4"/>
  <c r="T120" i="4"/>
  <c r="S120" i="4"/>
  <c r="O120" i="4"/>
  <c r="AU119" i="4"/>
  <c r="AT119" i="4"/>
  <c r="AS119" i="4"/>
  <c r="AR119" i="4"/>
  <c r="AQ119" i="4"/>
  <c r="AP119" i="4"/>
  <c r="AO119" i="4"/>
  <c r="AN119" i="4"/>
  <c r="AM119" i="4"/>
  <c r="AL119" i="4"/>
  <c r="AK119" i="4"/>
  <c r="AJ119" i="4"/>
  <c r="AI119" i="4"/>
  <c r="AH119" i="4"/>
  <c r="AG119" i="4"/>
  <c r="AF119" i="4"/>
  <c r="AE119" i="4"/>
  <c r="AD119" i="4"/>
  <c r="AC119" i="4"/>
  <c r="AB119" i="4"/>
  <c r="AA119" i="4"/>
  <c r="Z119" i="4"/>
  <c r="Y119" i="4"/>
  <c r="X119" i="4"/>
  <c r="W119" i="4"/>
  <c r="V119" i="4"/>
  <c r="U119" i="4"/>
  <c r="T119" i="4"/>
  <c r="S119" i="4"/>
  <c r="O119" i="4"/>
  <c r="J119" i="4"/>
  <c r="R119" i="4" s="1"/>
  <c r="H119" i="4"/>
  <c r="AU118" i="4"/>
  <c r="AT118" i="4"/>
  <c r="AS118" i="4"/>
  <c r="AR118" i="4"/>
  <c r="AQ118" i="4"/>
  <c r="AP118" i="4"/>
  <c r="AO118" i="4"/>
  <c r="AN118" i="4"/>
  <c r="AM118" i="4"/>
  <c r="AL118" i="4"/>
  <c r="AK118" i="4"/>
  <c r="AJ118" i="4"/>
  <c r="AI118" i="4"/>
  <c r="AH118" i="4"/>
  <c r="AG118" i="4"/>
  <c r="AF118" i="4"/>
  <c r="AE118" i="4"/>
  <c r="AD118" i="4"/>
  <c r="AC118" i="4"/>
  <c r="AB118" i="4"/>
  <c r="AA118" i="4"/>
  <c r="Z118" i="4"/>
  <c r="Y118" i="4"/>
  <c r="X118" i="4"/>
  <c r="W118" i="4"/>
  <c r="V118" i="4"/>
  <c r="U118" i="4"/>
  <c r="T118" i="4"/>
  <c r="S118" i="4"/>
  <c r="O118" i="4"/>
  <c r="H118" i="4"/>
  <c r="AY116" i="4"/>
  <c r="AX116" i="4"/>
  <c r="AW116" i="4"/>
  <c r="AV116" i="4"/>
  <c r="AH116" i="4"/>
  <c r="AG28" i="3" s="1"/>
  <c r="AU102" i="4"/>
  <c r="AU116" i="4" s="1"/>
  <c r="AT28" i="3" s="1"/>
  <c r="AT102" i="4"/>
  <c r="AT116" i="4" s="1"/>
  <c r="AS28" i="3" s="1"/>
  <c r="AS102" i="4"/>
  <c r="AS116" i="4" s="1"/>
  <c r="AR28" i="3" s="1"/>
  <c r="AR102" i="4"/>
  <c r="AR116" i="4" s="1"/>
  <c r="AQ28" i="3" s="1"/>
  <c r="AQ102" i="4"/>
  <c r="AQ116" i="4" s="1"/>
  <c r="AP28" i="3" s="1"/>
  <c r="AP102" i="4"/>
  <c r="AP116" i="4" s="1"/>
  <c r="AO28" i="3" s="1"/>
  <c r="AO102" i="4"/>
  <c r="AO116" i="4" s="1"/>
  <c r="AN28" i="3" s="1"/>
  <c r="AN102" i="4"/>
  <c r="AN116" i="4" s="1"/>
  <c r="AM28" i="3" s="1"/>
  <c r="AM102" i="4"/>
  <c r="AM116" i="4" s="1"/>
  <c r="AL28" i="3" s="1"/>
  <c r="AL102" i="4"/>
  <c r="AL116" i="4" s="1"/>
  <c r="AK28" i="3" s="1"/>
  <c r="AK102" i="4"/>
  <c r="AK116" i="4" s="1"/>
  <c r="AJ28" i="3" s="1"/>
  <c r="AJ102" i="4"/>
  <c r="AJ116" i="4" s="1"/>
  <c r="AI28" i="3" s="1"/>
  <c r="AI102" i="4"/>
  <c r="AI116" i="4" s="1"/>
  <c r="AH28" i="3" s="1"/>
  <c r="AH102" i="4"/>
  <c r="AG102" i="4"/>
  <c r="AG116" i="4" s="1"/>
  <c r="AF28" i="3" s="1"/>
  <c r="AF102" i="4"/>
  <c r="AF116" i="4" s="1"/>
  <c r="AE28" i="3" s="1"/>
  <c r="AE102" i="4"/>
  <c r="AE116" i="4" s="1"/>
  <c r="AD28" i="3" s="1"/>
  <c r="AD102" i="4"/>
  <c r="AD116" i="4" s="1"/>
  <c r="AC28" i="3" s="1"/>
  <c r="AC102" i="4"/>
  <c r="AC116" i="4" s="1"/>
  <c r="AB28" i="3" s="1"/>
  <c r="AB102" i="4"/>
  <c r="AB116" i="4" s="1"/>
  <c r="AA28" i="3" s="1"/>
  <c r="AA102" i="4"/>
  <c r="AA116" i="4" s="1"/>
  <c r="Z28" i="3" s="1"/>
  <c r="Z102" i="4"/>
  <c r="Z116" i="4" s="1"/>
  <c r="Y28" i="3" s="1"/>
  <c r="Y102" i="4"/>
  <c r="Y116" i="4" s="1"/>
  <c r="X28" i="3" s="1"/>
  <c r="X102" i="4"/>
  <c r="X116" i="4" s="1"/>
  <c r="W28" i="3" s="1"/>
  <c r="W102" i="4"/>
  <c r="W116" i="4" s="1"/>
  <c r="V28" i="3" s="1"/>
  <c r="V102" i="4"/>
  <c r="V116" i="4" s="1"/>
  <c r="U28" i="3" s="1"/>
  <c r="U102" i="4"/>
  <c r="U116" i="4" s="1"/>
  <c r="T28" i="3" s="1"/>
  <c r="T102" i="4"/>
  <c r="T116" i="4" s="1"/>
  <c r="S28" i="3" s="1"/>
  <c r="S102" i="4"/>
  <c r="S116" i="4" s="1"/>
  <c r="R28" i="3" s="1"/>
  <c r="O102" i="4"/>
  <c r="AY100" i="4"/>
  <c r="AX100" i="4"/>
  <c r="AW100" i="4"/>
  <c r="AV100" i="4"/>
  <c r="AU90" i="4"/>
  <c r="AT90" i="4"/>
  <c r="AS90" i="4"/>
  <c r="AR90" i="4"/>
  <c r="AQ90" i="4"/>
  <c r="AP90" i="4"/>
  <c r="AO90" i="4"/>
  <c r="AN90" i="4"/>
  <c r="AM90" i="4"/>
  <c r="AL90" i="4"/>
  <c r="AK90" i="4"/>
  <c r="AJ90" i="4"/>
  <c r="AI90" i="4"/>
  <c r="AH90" i="4"/>
  <c r="AG90" i="4"/>
  <c r="AF90" i="4"/>
  <c r="AE90" i="4"/>
  <c r="AD90" i="4"/>
  <c r="AC90" i="4"/>
  <c r="AB90" i="4"/>
  <c r="AA90" i="4"/>
  <c r="Z90" i="4"/>
  <c r="Y90" i="4"/>
  <c r="X90" i="4"/>
  <c r="W90" i="4"/>
  <c r="V90" i="4"/>
  <c r="U90" i="4"/>
  <c r="T90" i="4"/>
  <c r="S90" i="4"/>
  <c r="O90" i="4"/>
  <c r="AU89" i="4"/>
  <c r="AT89" i="4"/>
  <c r="AS89" i="4"/>
  <c r="AR89" i="4"/>
  <c r="AQ89" i="4"/>
  <c r="AP89" i="4"/>
  <c r="AO89" i="4"/>
  <c r="AN89" i="4"/>
  <c r="AM89" i="4"/>
  <c r="AL89" i="4"/>
  <c r="AK89" i="4"/>
  <c r="AJ89" i="4"/>
  <c r="AI89" i="4"/>
  <c r="AH89" i="4"/>
  <c r="AG89" i="4"/>
  <c r="AF89" i="4"/>
  <c r="AE89" i="4"/>
  <c r="AD89" i="4"/>
  <c r="AC89" i="4"/>
  <c r="AB89" i="4"/>
  <c r="AA89" i="4"/>
  <c r="Z89" i="4"/>
  <c r="Y89" i="4"/>
  <c r="X89" i="4"/>
  <c r="W89" i="4"/>
  <c r="V89" i="4"/>
  <c r="U89" i="4"/>
  <c r="T89" i="4"/>
  <c r="S89" i="4"/>
  <c r="O89" i="4"/>
  <c r="AU88" i="4"/>
  <c r="AT88" i="4"/>
  <c r="AS88" i="4"/>
  <c r="AR88" i="4"/>
  <c r="AQ88" i="4"/>
  <c r="AP88" i="4"/>
  <c r="AO88" i="4"/>
  <c r="AN88" i="4"/>
  <c r="AM88" i="4"/>
  <c r="AL88" i="4"/>
  <c r="AK88" i="4"/>
  <c r="AJ88" i="4"/>
  <c r="AI88" i="4"/>
  <c r="AH88" i="4"/>
  <c r="AG88" i="4"/>
  <c r="AF88" i="4"/>
  <c r="AE88" i="4"/>
  <c r="AD88" i="4"/>
  <c r="AC88" i="4"/>
  <c r="AB88" i="4"/>
  <c r="AA88" i="4"/>
  <c r="Z88" i="4"/>
  <c r="Y88" i="4"/>
  <c r="X88" i="4"/>
  <c r="W88" i="4"/>
  <c r="V88" i="4"/>
  <c r="U88" i="4"/>
  <c r="T88" i="4"/>
  <c r="S88" i="4"/>
  <c r="O88" i="4"/>
  <c r="AU87" i="4"/>
  <c r="AT87" i="4"/>
  <c r="AS87" i="4"/>
  <c r="AR87" i="4"/>
  <c r="AQ87" i="4"/>
  <c r="AP87" i="4"/>
  <c r="AO87" i="4"/>
  <c r="AN87" i="4"/>
  <c r="AM87" i="4"/>
  <c r="AL87" i="4"/>
  <c r="AK87" i="4"/>
  <c r="AJ87" i="4"/>
  <c r="AI87" i="4"/>
  <c r="AH87" i="4"/>
  <c r="AG87" i="4"/>
  <c r="AF87" i="4"/>
  <c r="AE87" i="4"/>
  <c r="AD87" i="4"/>
  <c r="AC87" i="4"/>
  <c r="AB87" i="4"/>
  <c r="AA87" i="4"/>
  <c r="Z87" i="4"/>
  <c r="Y87" i="4"/>
  <c r="X87" i="4"/>
  <c r="W87" i="4"/>
  <c r="V87" i="4"/>
  <c r="U87" i="4"/>
  <c r="T87" i="4"/>
  <c r="S87" i="4"/>
  <c r="O87" i="4"/>
  <c r="AU86" i="4"/>
  <c r="AT86" i="4"/>
  <c r="AS86" i="4"/>
  <c r="AR86" i="4"/>
  <c r="AQ86" i="4"/>
  <c r="AP86" i="4"/>
  <c r="AO86" i="4"/>
  <c r="AN86" i="4"/>
  <c r="AM86" i="4"/>
  <c r="AL86" i="4"/>
  <c r="AK86" i="4"/>
  <c r="AJ86" i="4"/>
  <c r="AI86" i="4"/>
  <c r="AH86" i="4"/>
  <c r="AG86" i="4"/>
  <c r="AF86" i="4"/>
  <c r="AE86" i="4"/>
  <c r="AD86" i="4"/>
  <c r="AC86" i="4"/>
  <c r="AB86" i="4"/>
  <c r="AA86" i="4"/>
  <c r="Z86" i="4"/>
  <c r="Y86" i="4"/>
  <c r="X86" i="4"/>
  <c r="W86" i="4"/>
  <c r="V86" i="4"/>
  <c r="U86" i="4"/>
  <c r="T86" i="4"/>
  <c r="S86" i="4"/>
  <c r="O86" i="4"/>
  <c r="K86" i="4"/>
  <c r="J86" i="4"/>
  <c r="R86" i="4" s="1"/>
  <c r="H86" i="4"/>
  <c r="F86" i="4"/>
  <c r="AY84" i="4"/>
  <c r="AX84" i="4"/>
  <c r="AW84" i="4"/>
  <c r="AV84" i="4"/>
  <c r="AU26" i="3" s="1"/>
  <c r="AU73" i="4"/>
  <c r="AT73" i="4"/>
  <c r="AS73" i="4"/>
  <c r="AR73" i="4"/>
  <c r="AQ73" i="4"/>
  <c r="AP73" i="4"/>
  <c r="AO73" i="4"/>
  <c r="AN73" i="4"/>
  <c r="AM73" i="4"/>
  <c r="AL73" i="4"/>
  <c r="AK73" i="4"/>
  <c r="AJ73" i="4"/>
  <c r="AI73" i="4"/>
  <c r="AH73" i="4"/>
  <c r="AG73" i="4"/>
  <c r="AF73" i="4"/>
  <c r="AE73" i="4"/>
  <c r="AD73" i="4"/>
  <c r="AC73" i="4"/>
  <c r="AB73" i="4"/>
  <c r="AA73" i="4"/>
  <c r="Z73" i="4"/>
  <c r="Y73" i="4"/>
  <c r="X73" i="4"/>
  <c r="W73" i="4"/>
  <c r="V73" i="4"/>
  <c r="U73" i="4"/>
  <c r="T73" i="4"/>
  <c r="S73" i="4"/>
  <c r="O73" i="4"/>
  <c r="AU72" i="4"/>
  <c r="AT72" i="4"/>
  <c r="AS72" i="4"/>
  <c r="AR72" i="4"/>
  <c r="AQ72" i="4"/>
  <c r="AP72" i="4"/>
  <c r="AO72" i="4"/>
  <c r="AN72" i="4"/>
  <c r="AM72" i="4"/>
  <c r="AL72" i="4"/>
  <c r="AK72" i="4"/>
  <c r="AJ72" i="4"/>
  <c r="AI72" i="4"/>
  <c r="AH72" i="4"/>
  <c r="AG72" i="4"/>
  <c r="AF72" i="4"/>
  <c r="AE72" i="4"/>
  <c r="AD72" i="4"/>
  <c r="AC72" i="4"/>
  <c r="AB72" i="4"/>
  <c r="AA72" i="4"/>
  <c r="Z72" i="4"/>
  <c r="Y72" i="4"/>
  <c r="X72" i="4"/>
  <c r="W72" i="4"/>
  <c r="V72" i="4"/>
  <c r="U72" i="4"/>
  <c r="T72" i="4"/>
  <c r="S72" i="4"/>
  <c r="O72" i="4"/>
  <c r="AU71" i="4"/>
  <c r="AT71" i="4"/>
  <c r="AS71" i="4"/>
  <c r="AR71" i="4"/>
  <c r="AQ71" i="4"/>
  <c r="AP71" i="4"/>
  <c r="AO71" i="4"/>
  <c r="AN71" i="4"/>
  <c r="AM71" i="4"/>
  <c r="AL71" i="4"/>
  <c r="AK71" i="4"/>
  <c r="AJ71" i="4"/>
  <c r="AI71" i="4"/>
  <c r="AH71" i="4"/>
  <c r="AG71" i="4"/>
  <c r="AF71" i="4"/>
  <c r="AE71" i="4"/>
  <c r="AD71" i="4"/>
  <c r="AC71" i="4"/>
  <c r="AB71" i="4"/>
  <c r="AA71" i="4"/>
  <c r="Z71" i="4"/>
  <c r="Y71" i="4"/>
  <c r="X71" i="4"/>
  <c r="W71" i="4"/>
  <c r="V71" i="4"/>
  <c r="U71" i="4"/>
  <c r="T71" i="4"/>
  <c r="S71" i="4"/>
  <c r="O71" i="4"/>
  <c r="AU70" i="4"/>
  <c r="AT70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X70" i="4"/>
  <c r="W70" i="4"/>
  <c r="V70" i="4"/>
  <c r="U70" i="4"/>
  <c r="T70" i="4"/>
  <c r="S70" i="4"/>
  <c r="O70" i="4"/>
  <c r="AY68" i="4"/>
  <c r="AX68" i="4"/>
  <c r="AW68" i="4"/>
  <c r="AV68" i="4"/>
  <c r="AU56" i="4"/>
  <c r="AT56" i="4"/>
  <c r="AS56" i="4"/>
  <c r="AR56" i="4"/>
  <c r="AQ56" i="4"/>
  <c r="AP56" i="4"/>
  <c r="AO56" i="4"/>
  <c r="AN56" i="4"/>
  <c r="AM56" i="4"/>
  <c r="AL56" i="4"/>
  <c r="AK56" i="4"/>
  <c r="AJ56" i="4"/>
  <c r="AI56" i="4"/>
  <c r="AH56" i="4"/>
  <c r="AG56" i="4"/>
  <c r="AF56" i="4"/>
  <c r="AE56" i="4"/>
  <c r="AD56" i="4"/>
  <c r="AC56" i="4"/>
  <c r="AB56" i="4"/>
  <c r="AA56" i="4"/>
  <c r="Z56" i="4"/>
  <c r="Y56" i="4"/>
  <c r="X56" i="4"/>
  <c r="W56" i="4"/>
  <c r="V56" i="4"/>
  <c r="U56" i="4"/>
  <c r="T56" i="4"/>
  <c r="S56" i="4"/>
  <c r="O56" i="4"/>
  <c r="AU55" i="4"/>
  <c r="AT55" i="4"/>
  <c r="AS55" i="4"/>
  <c r="AR55" i="4"/>
  <c r="AQ55" i="4"/>
  <c r="AP55" i="4"/>
  <c r="AO55" i="4"/>
  <c r="AN55" i="4"/>
  <c r="AM55" i="4"/>
  <c r="AL55" i="4"/>
  <c r="AK55" i="4"/>
  <c r="AJ55" i="4"/>
  <c r="AI55" i="4"/>
  <c r="AH55" i="4"/>
  <c r="AG55" i="4"/>
  <c r="AF55" i="4"/>
  <c r="AE55" i="4"/>
  <c r="AD55" i="4"/>
  <c r="AC55" i="4"/>
  <c r="AB55" i="4"/>
  <c r="AA55" i="4"/>
  <c r="Z55" i="4"/>
  <c r="Y55" i="4"/>
  <c r="X55" i="4"/>
  <c r="W55" i="4"/>
  <c r="V55" i="4"/>
  <c r="U55" i="4"/>
  <c r="T55" i="4"/>
  <c r="S55" i="4"/>
  <c r="O55" i="4"/>
  <c r="R55" i="4"/>
  <c r="AU54" i="4"/>
  <c r="AT54" i="4"/>
  <c r="AS54" i="4"/>
  <c r="AR54" i="4"/>
  <c r="AQ54" i="4"/>
  <c r="AP54" i="4"/>
  <c r="AO54" i="4"/>
  <c r="AN54" i="4"/>
  <c r="AM54" i="4"/>
  <c r="AL54" i="4"/>
  <c r="AK54" i="4"/>
  <c r="AJ54" i="4"/>
  <c r="AI54" i="4"/>
  <c r="AH54" i="4"/>
  <c r="AG54" i="4"/>
  <c r="AF54" i="4"/>
  <c r="AE54" i="4"/>
  <c r="AD54" i="4"/>
  <c r="AC54" i="4"/>
  <c r="AB54" i="4"/>
  <c r="AA54" i="4"/>
  <c r="Z54" i="4"/>
  <c r="Y54" i="4"/>
  <c r="X54" i="4"/>
  <c r="W54" i="4"/>
  <c r="V54" i="4"/>
  <c r="U54" i="4"/>
  <c r="T54" i="4"/>
  <c r="S54" i="4"/>
  <c r="O54" i="4"/>
  <c r="AY52" i="4"/>
  <c r="AX52" i="4"/>
  <c r="AW52" i="4"/>
  <c r="AV52" i="4"/>
  <c r="AU24" i="3" s="1"/>
  <c r="AU40" i="4"/>
  <c r="AT40" i="4"/>
  <c r="AS40" i="4"/>
  <c r="AR40" i="4"/>
  <c r="AQ40" i="4"/>
  <c r="AP40" i="4"/>
  <c r="AO40" i="4"/>
  <c r="AN40" i="4"/>
  <c r="AM40" i="4"/>
  <c r="AL40" i="4"/>
  <c r="AK40" i="4"/>
  <c r="AJ40" i="4"/>
  <c r="AI40" i="4"/>
  <c r="AH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O40" i="4"/>
  <c r="J40" i="4"/>
  <c r="H40" i="4"/>
  <c r="K40" i="4"/>
  <c r="AU39" i="4"/>
  <c r="AT39" i="4"/>
  <c r="AS39" i="4"/>
  <c r="AR39" i="4"/>
  <c r="AQ39" i="4"/>
  <c r="AP39" i="4"/>
  <c r="AO39" i="4"/>
  <c r="AN39" i="4"/>
  <c r="AM39" i="4"/>
  <c r="AL39" i="4"/>
  <c r="AK39" i="4"/>
  <c r="AJ39" i="4"/>
  <c r="AI39" i="4"/>
  <c r="AH39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O39" i="4"/>
  <c r="J39" i="4"/>
  <c r="H39" i="4"/>
  <c r="K39" i="4"/>
  <c r="AU38" i="4"/>
  <c r="AT38" i="4"/>
  <c r="AS38" i="4"/>
  <c r="AS52" i="4" s="1"/>
  <c r="AR24" i="3" s="1"/>
  <c r="AR38" i="4"/>
  <c r="AQ38" i="4"/>
  <c r="AP38" i="4"/>
  <c r="AO38" i="4"/>
  <c r="AN38" i="4"/>
  <c r="AM38" i="4"/>
  <c r="AL38" i="4"/>
  <c r="AK38" i="4"/>
  <c r="AJ38" i="4"/>
  <c r="AI38" i="4"/>
  <c r="AI52" i="4" s="1"/>
  <c r="AH24" i="3" s="1"/>
  <c r="AH38" i="4"/>
  <c r="AH52" i="4" s="1"/>
  <c r="AG24" i="3" s="1"/>
  <c r="AF38" i="4"/>
  <c r="AE38" i="4"/>
  <c r="AD38" i="4"/>
  <c r="AC38" i="4"/>
  <c r="AB38" i="4"/>
  <c r="AA38" i="4"/>
  <c r="Z38" i="4"/>
  <c r="Y38" i="4"/>
  <c r="X38" i="4"/>
  <c r="W38" i="4"/>
  <c r="V38" i="4"/>
  <c r="U38" i="4"/>
  <c r="T38" i="4"/>
  <c r="T52" i="4" s="1"/>
  <c r="S24" i="3" s="1"/>
  <c r="S38" i="4"/>
  <c r="R38" i="4"/>
  <c r="O38" i="4"/>
  <c r="J38" i="4"/>
  <c r="H38" i="4"/>
  <c r="H52" i="4" s="1"/>
  <c r="F24" i="3" s="1"/>
  <c r="G24" i="3" s="1"/>
  <c r="K38" i="4"/>
  <c r="AY36" i="4"/>
  <c r="AX36" i="4"/>
  <c r="AW36" i="4"/>
  <c r="AV36" i="4"/>
  <c r="AU23" i="3" s="1"/>
  <c r="J33" i="4"/>
  <c r="H33" i="4"/>
  <c r="J32" i="4"/>
  <c r="J30" i="4"/>
  <c r="J26" i="4"/>
  <c r="J25" i="4"/>
  <c r="AY20" i="4"/>
  <c r="AX20" i="4"/>
  <c r="AW20" i="4"/>
  <c r="AV20" i="4"/>
  <c r="AU22" i="3" s="1"/>
  <c r="J14" i="4"/>
  <c r="J8" i="4"/>
  <c r="H8" i="4"/>
  <c r="AX36" i="3"/>
  <c r="AW36" i="3"/>
  <c r="AV36" i="3"/>
  <c r="AU33" i="3"/>
  <c r="AU31" i="3"/>
  <c r="AU28" i="3"/>
  <c r="AU27" i="3"/>
  <c r="AU25" i="3"/>
  <c r="AX20" i="3"/>
  <c r="AW20" i="3"/>
  <c r="AV20" i="3"/>
  <c r="D36" i="2"/>
  <c r="D33" i="2"/>
  <c r="D31" i="2"/>
  <c r="D28" i="2"/>
  <c r="D27" i="2"/>
  <c r="D24" i="2"/>
  <c r="D23" i="2"/>
  <c r="D22" i="2"/>
  <c r="D21" i="2"/>
  <c r="D20" i="2"/>
  <c r="D19" i="2"/>
  <c r="D18" i="2"/>
  <c r="D17" i="2"/>
  <c r="D16" i="2"/>
  <c r="D15" i="2"/>
  <c r="D14" i="2"/>
  <c r="D13" i="2"/>
  <c r="D10" i="2"/>
  <c r="T84" i="4" l="1"/>
  <c r="S26" i="3" s="1"/>
  <c r="T164" i="4"/>
  <c r="S31" i="3" s="1"/>
  <c r="AE68" i="4"/>
  <c r="AD25" i="3" s="1"/>
  <c r="AU68" i="4"/>
  <c r="AT25" i="3" s="1"/>
  <c r="S148" i="4"/>
  <c r="R30" i="3" s="1"/>
  <c r="AI148" i="4"/>
  <c r="AH30" i="3" s="1"/>
  <c r="L169" i="4"/>
  <c r="V132" i="4"/>
  <c r="U29" i="3" s="1"/>
  <c r="AJ84" i="4"/>
  <c r="AI26" i="3" s="1"/>
  <c r="AL68" i="4"/>
  <c r="AK25" i="3" s="1"/>
  <c r="X52" i="4"/>
  <c r="W24" i="3" s="1"/>
  <c r="AO52" i="4"/>
  <c r="AN24" i="3" s="1"/>
  <c r="Y196" i="4"/>
  <c r="X33" i="3" s="1"/>
  <c r="Y68" i="4"/>
  <c r="X25" i="3" s="1"/>
  <c r="AA196" i="4"/>
  <c r="Z33" i="3" s="1"/>
  <c r="J180" i="4"/>
  <c r="H32" i="3" s="1"/>
  <c r="I32" i="3" s="1"/>
  <c r="W180" i="4"/>
  <c r="V32" i="3" s="1"/>
  <c r="L170" i="4"/>
  <c r="AC52" i="4"/>
  <c r="AB24" i="3" s="1"/>
  <c r="AU52" i="4"/>
  <c r="AT24" i="3" s="1"/>
  <c r="AO68" i="4"/>
  <c r="AN25" i="3" s="1"/>
  <c r="AL52" i="4"/>
  <c r="AK24" i="3" s="1"/>
  <c r="S164" i="4"/>
  <c r="R31" i="3" s="1"/>
  <c r="AG164" i="4"/>
  <c r="AF31" i="3" s="1"/>
  <c r="AG148" i="4"/>
  <c r="AF30" i="3" s="1"/>
  <c r="AK84" i="4"/>
  <c r="AJ26" i="3" s="1"/>
  <c r="S132" i="4"/>
  <c r="R29" i="3" s="1"/>
  <c r="AO196" i="4"/>
  <c r="AN33" i="3" s="1"/>
  <c r="AB212" i="4"/>
  <c r="AA34" i="3" s="1"/>
  <c r="AH212" i="4"/>
  <c r="AG34" i="3" s="1"/>
  <c r="AG212" i="4"/>
  <c r="AF34" i="3" s="1"/>
  <c r="T212" i="4"/>
  <c r="S34" i="3" s="1"/>
  <c r="AA212" i="4"/>
  <c r="Z34" i="3" s="1"/>
  <c r="AQ212" i="4"/>
  <c r="AP34" i="3" s="1"/>
  <c r="AH196" i="4"/>
  <c r="AG33" i="3" s="1"/>
  <c r="AK196" i="4"/>
  <c r="AJ33" i="3" s="1"/>
  <c r="AP180" i="4"/>
  <c r="AO32" i="3" s="1"/>
  <c r="U180" i="4"/>
  <c r="T32" i="3" s="1"/>
  <c r="AA180" i="4"/>
  <c r="Z32" i="3" s="1"/>
  <c r="S180" i="4"/>
  <c r="R32" i="3" s="1"/>
  <c r="AK180" i="4"/>
  <c r="AJ32" i="3" s="1"/>
  <c r="AR180" i="4"/>
  <c r="AQ32" i="3" s="1"/>
  <c r="AH180" i="4"/>
  <c r="AG32" i="3" s="1"/>
  <c r="AM164" i="4"/>
  <c r="AL31" i="3" s="1"/>
  <c r="AQ164" i="4"/>
  <c r="AP31" i="3" s="1"/>
  <c r="AC164" i="4"/>
  <c r="AB31" i="3" s="1"/>
  <c r="AS164" i="4"/>
  <c r="AR31" i="3" s="1"/>
  <c r="AI164" i="4"/>
  <c r="AH31" i="3" s="1"/>
  <c r="AJ164" i="4"/>
  <c r="AI31" i="3" s="1"/>
  <c r="AK164" i="4"/>
  <c r="AJ31" i="3" s="1"/>
  <c r="W164" i="4"/>
  <c r="V31" i="3" s="1"/>
  <c r="AA164" i="4"/>
  <c r="Z31" i="3" s="1"/>
  <c r="AD164" i="4"/>
  <c r="AC31" i="3" s="1"/>
  <c r="AT164" i="4"/>
  <c r="AS31" i="3" s="1"/>
  <c r="AF164" i="4"/>
  <c r="AE31" i="3" s="1"/>
  <c r="AO164" i="4"/>
  <c r="AN31" i="3" s="1"/>
  <c r="AN148" i="4"/>
  <c r="AM30" i="3" s="1"/>
  <c r="AA148" i="4"/>
  <c r="Z30" i="3" s="1"/>
  <c r="AD148" i="4"/>
  <c r="AC30" i="3" s="1"/>
  <c r="AK148" i="4"/>
  <c r="AJ30" i="3" s="1"/>
  <c r="W148" i="4"/>
  <c r="V30" i="3" s="1"/>
  <c r="AQ148" i="4"/>
  <c r="AP30" i="3" s="1"/>
  <c r="U148" i="4"/>
  <c r="T30" i="3" s="1"/>
  <c r="AM148" i="4"/>
  <c r="AL30" i="3" s="1"/>
  <c r="X148" i="4"/>
  <c r="W30" i="3" s="1"/>
  <c r="AH148" i="4"/>
  <c r="AG30" i="3" s="1"/>
  <c r="Y132" i="4"/>
  <c r="X29" i="3" s="1"/>
  <c r="AO132" i="4"/>
  <c r="AN29" i="3" s="1"/>
  <c r="X132" i="4"/>
  <c r="W29" i="3" s="1"/>
  <c r="AN132" i="4"/>
  <c r="AM29" i="3" s="1"/>
  <c r="Z132" i="4"/>
  <c r="Y29" i="3" s="1"/>
  <c r="AF132" i="4"/>
  <c r="AE29" i="3" s="1"/>
  <c r="AI132" i="4"/>
  <c r="AH29" i="3" s="1"/>
  <c r="T100" i="4"/>
  <c r="S27" i="3" s="1"/>
  <c r="V100" i="4"/>
  <c r="U27" i="3" s="1"/>
  <c r="AL100" i="4"/>
  <c r="AK27" i="3" s="1"/>
  <c r="AG100" i="4"/>
  <c r="AF27" i="3" s="1"/>
  <c r="U100" i="4"/>
  <c r="T27" i="3" s="1"/>
  <c r="U84" i="4"/>
  <c r="T26" i="3" s="1"/>
  <c r="AM84" i="4"/>
  <c r="AL26" i="3" s="1"/>
  <c r="X84" i="4"/>
  <c r="W26" i="3" s="1"/>
  <c r="AQ84" i="4"/>
  <c r="AP26" i="3" s="1"/>
  <c r="AA84" i="4"/>
  <c r="Z26" i="3" s="1"/>
  <c r="AF84" i="4"/>
  <c r="AE26" i="3" s="1"/>
  <c r="AG84" i="4"/>
  <c r="AF26" i="3" s="1"/>
  <c r="Z68" i="4"/>
  <c r="Y25" i="3" s="1"/>
  <c r="AP68" i="4"/>
  <c r="AO25" i="3" s="1"/>
  <c r="AA68" i="4"/>
  <c r="Z25" i="3" s="1"/>
  <c r="AQ68" i="4"/>
  <c r="AP25" i="3" s="1"/>
  <c r="AB68" i="4"/>
  <c r="AA25" i="3" s="1"/>
  <c r="AR68" i="4"/>
  <c r="AQ25" i="3" s="1"/>
  <c r="AC68" i="4"/>
  <c r="AB25" i="3" s="1"/>
  <c r="AS68" i="4"/>
  <c r="AR25" i="3" s="1"/>
  <c r="AN52" i="4"/>
  <c r="AM24" i="3" s="1"/>
  <c r="Z52" i="4"/>
  <c r="Y24" i="3" s="1"/>
  <c r="W52" i="4"/>
  <c r="V24" i="3" s="1"/>
  <c r="AM36" i="4"/>
  <c r="AL23" i="3" s="1"/>
  <c r="W36" i="4"/>
  <c r="V23" i="3" s="1"/>
  <c r="AB36" i="4"/>
  <c r="AA23" i="3" s="1"/>
  <c r="AR36" i="4"/>
  <c r="AQ23" i="3" s="1"/>
  <c r="X36" i="4"/>
  <c r="W23" i="3" s="1"/>
  <c r="AN36" i="4"/>
  <c r="AM23" i="3" s="1"/>
  <c r="AU36" i="4"/>
  <c r="AT23" i="3" s="1"/>
  <c r="AC36" i="4"/>
  <c r="AB23" i="3" s="1"/>
  <c r="AT36" i="4"/>
  <c r="AS23" i="3" s="1"/>
  <c r="AI180" i="4"/>
  <c r="AH32" i="3" s="1"/>
  <c r="S36" i="4"/>
  <c r="R23" i="3" s="1"/>
  <c r="AE52" i="4"/>
  <c r="AD24" i="3" s="1"/>
  <c r="S68" i="4"/>
  <c r="R25" i="3" s="1"/>
  <c r="AE84" i="4"/>
  <c r="AD26" i="3" s="1"/>
  <c r="U164" i="4"/>
  <c r="T31" i="3" s="1"/>
  <c r="AC196" i="4"/>
  <c r="AB33" i="3" s="1"/>
  <c r="AS196" i="4"/>
  <c r="AR33" i="3" s="1"/>
  <c r="AQ196" i="4"/>
  <c r="AP33" i="3" s="1"/>
  <c r="U196" i="4"/>
  <c r="T33" i="3" s="1"/>
  <c r="R212" i="4"/>
  <c r="Q34" i="3" s="1"/>
  <c r="AH100" i="4"/>
  <c r="AG27" i="3" s="1"/>
  <c r="R166" i="4"/>
  <c r="R180" i="4" s="1"/>
  <c r="Q32" i="3" s="1"/>
  <c r="F38" i="4"/>
  <c r="L38" i="4" s="1"/>
  <c r="AG38" i="4" s="1"/>
  <c r="AE180" i="4"/>
  <c r="AD32" i="3" s="1"/>
  <c r="U212" i="4"/>
  <c r="T34" i="3" s="1"/>
  <c r="AO100" i="4"/>
  <c r="AN27" i="3" s="1"/>
  <c r="V212" i="4"/>
  <c r="U34" i="3" s="1"/>
  <c r="AT52" i="4"/>
  <c r="AS24" i="3" s="1"/>
  <c r="AI36" i="4"/>
  <c r="AH23" i="3" s="1"/>
  <c r="AI68" i="4"/>
  <c r="AH25" i="3" s="1"/>
  <c r="AU84" i="4"/>
  <c r="AT26" i="3" s="1"/>
  <c r="AF52" i="4"/>
  <c r="AE24" i="3" s="1"/>
  <c r="T68" i="4"/>
  <c r="S25" i="3" s="1"/>
  <c r="AJ68" i="4"/>
  <c r="AI25" i="3" s="1"/>
  <c r="X100" i="4"/>
  <c r="W27" i="3" s="1"/>
  <c r="AN100" i="4"/>
  <c r="AM27" i="3" s="1"/>
  <c r="AP100" i="4"/>
  <c r="AO27" i="3" s="1"/>
  <c r="F136" i="4"/>
  <c r="L136" i="4" s="1"/>
  <c r="V164" i="4"/>
  <c r="U31" i="3" s="1"/>
  <c r="AL164" i="4"/>
  <c r="AK31" i="3" s="1"/>
  <c r="Z212" i="4"/>
  <c r="Y34" i="3" s="1"/>
  <c r="AP212" i="4"/>
  <c r="AO34" i="3" s="1"/>
  <c r="AH20" i="4"/>
  <c r="AG22" i="3" s="1"/>
  <c r="AQ132" i="4"/>
  <c r="AP29" i="3" s="1"/>
  <c r="S100" i="4"/>
  <c r="R27" i="3" s="1"/>
  <c r="AR132" i="4"/>
  <c r="AQ29" i="3" s="1"/>
  <c r="AP148" i="4"/>
  <c r="AO30" i="3" s="1"/>
  <c r="AU180" i="4"/>
  <c r="AT32" i="3" s="1"/>
  <c r="AL212" i="4"/>
  <c r="AK34" i="3" s="1"/>
  <c r="J202" i="4"/>
  <c r="J212" i="4" s="1"/>
  <c r="H34" i="3" s="1"/>
  <c r="I34" i="3" s="1"/>
  <c r="AF180" i="4"/>
  <c r="AE32" i="3" s="1"/>
  <c r="AD84" i="4"/>
  <c r="AC26" i="3" s="1"/>
  <c r="J52" i="4"/>
  <c r="H24" i="3" s="1"/>
  <c r="I24" i="3" s="1"/>
  <c r="AK68" i="4"/>
  <c r="AJ25" i="3" s="1"/>
  <c r="J196" i="4"/>
  <c r="H33" i="3" s="1"/>
  <c r="I33" i="3" s="1"/>
  <c r="AN212" i="4"/>
  <c r="AM34" i="3" s="1"/>
  <c r="AN84" i="4"/>
  <c r="AM26" i="3" s="1"/>
  <c r="AR100" i="4"/>
  <c r="AQ27" i="3" s="1"/>
  <c r="X196" i="4"/>
  <c r="W33" i="3" s="1"/>
  <c r="AN196" i="4"/>
  <c r="AM33" i="3" s="1"/>
  <c r="Z84" i="4"/>
  <c r="Y26" i="3" s="1"/>
  <c r="AP52" i="4"/>
  <c r="AO24" i="3" s="1"/>
  <c r="AI100" i="4"/>
  <c r="AH27" i="3" s="1"/>
  <c r="Z148" i="4"/>
  <c r="Y30" i="3" s="1"/>
  <c r="AK212" i="4"/>
  <c r="AJ34" i="3" s="1"/>
  <c r="AR84" i="4"/>
  <c r="AQ26" i="3" s="1"/>
  <c r="AS132" i="4"/>
  <c r="AR29" i="3" s="1"/>
  <c r="L168" i="4"/>
  <c r="AM212" i="4"/>
  <c r="AL34" i="3" s="1"/>
  <c r="AI212" i="4"/>
  <c r="AH34" i="3" s="1"/>
  <c r="Y100" i="4"/>
  <c r="X27" i="3" s="1"/>
  <c r="V196" i="4"/>
  <c r="U33" i="3" s="1"/>
  <c r="AR20" i="4"/>
  <c r="AQ22" i="3" s="1"/>
  <c r="AU196" i="4"/>
  <c r="AT33" i="3" s="1"/>
  <c r="AR212" i="4"/>
  <c r="AQ34" i="3" s="1"/>
  <c r="S52" i="4"/>
  <c r="R24" i="3" s="1"/>
  <c r="AJ52" i="4"/>
  <c r="AI24" i="3" s="1"/>
  <c r="W68" i="4"/>
  <c r="V25" i="3" s="1"/>
  <c r="AM68" i="4"/>
  <c r="AL25" i="3" s="1"/>
  <c r="AC100" i="4"/>
  <c r="AB27" i="3" s="1"/>
  <c r="AS100" i="4"/>
  <c r="AR27" i="3" s="1"/>
  <c r="T148" i="4"/>
  <c r="S30" i="3" s="1"/>
  <c r="AJ148" i="4"/>
  <c r="AI30" i="3" s="1"/>
  <c r="AG196" i="4"/>
  <c r="AF33" i="3" s="1"/>
  <c r="AE196" i="4"/>
  <c r="AD33" i="3" s="1"/>
  <c r="AB196" i="4"/>
  <c r="AA33" i="3" s="1"/>
  <c r="AR196" i="4"/>
  <c r="AQ33" i="3" s="1"/>
  <c r="AG20" i="4"/>
  <c r="AF22" i="3" s="1"/>
  <c r="AS36" i="4"/>
  <c r="AR23" i="3" s="1"/>
  <c r="AS84" i="4"/>
  <c r="AR26" i="3" s="1"/>
  <c r="AB132" i="4"/>
  <c r="AA29" i="3" s="1"/>
  <c r="S212" i="4"/>
  <c r="R34" i="3" s="1"/>
  <c r="AT84" i="4"/>
  <c r="AS26" i="3" s="1"/>
  <c r="AE148" i="4"/>
  <c r="AD30" i="3" s="1"/>
  <c r="T180" i="4"/>
  <c r="S32" i="3" s="1"/>
  <c r="AK52" i="4"/>
  <c r="AJ24" i="3" s="1"/>
  <c r="R52" i="4"/>
  <c r="Q24" i="3" s="1"/>
  <c r="X68" i="4"/>
  <c r="W25" i="3" s="1"/>
  <c r="AN68" i="4"/>
  <c r="AM25" i="3" s="1"/>
  <c r="Z164" i="4"/>
  <c r="Y31" i="3" s="1"/>
  <c r="AP164" i="4"/>
  <c r="AO31" i="3" s="1"/>
  <c r="AR164" i="4"/>
  <c r="AQ31" i="3" s="1"/>
  <c r="AQ180" i="4"/>
  <c r="AP32" i="3" s="1"/>
  <c r="R182" i="4"/>
  <c r="R196" i="4" s="1"/>
  <c r="Q33" i="3" s="1"/>
  <c r="AF196" i="4"/>
  <c r="AE33" i="3" s="1"/>
  <c r="AJ36" i="4"/>
  <c r="AI23" i="3" s="1"/>
  <c r="AO36" i="4"/>
  <c r="AN23" i="3" s="1"/>
  <c r="U52" i="4"/>
  <c r="T24" i="3" s="1"/>
  <c r="S196" i="4"/>
  <c r="R33" i="3" s="1"/>
  <c r="AI196" i="4"/>
  <c r="AH33" i="3" s="1"/>
  <c r="AE212" i="4"/>
  <c r="AD34" i="3" s="1"/>
  <c r="AU212" i="4"/>
  <c r="AT34" i="3" s="1"/>
  <c r="L201" i="4"/>
  <c r="X201" i="4" s="1"/>
  <c r="AP84" i="4"/>
  <c r="AO26" i="3" s="1"/>
  <c r="AK100" i="4"/>
  <c r="AJ27" i="3" s="1"/>
  <c r="U68" i="4"/>
  <c r="T25" i="3" s="1"/>
  <c r="U36" i="4"/>
  <c r="T23" i="3" s="1"/>
  <c r="AK36" i="4"/>
  <c r="AJ23" i="3" s="1"/>
  <c r="AF100" i="4"/>
  <c r="AE27" i="3" s="1"/>
  <c r="Y180" i="4"/>
  <c r="X32" i="3" s="1"/>
  <c r="AO180" i="4"/>
  <c r="AN32" i="3" s="1"/>
  <c r="AA132" i="4"/>
  <c r="Z29" i="3" s="1"/>
  <c r="AJ100" i="4"/>
  <c r="AI27" i="3" s="1"/>
  <c r="W132" i="4"/>
  <c r="V29" i="3" s="1"/>
  <c r="AM132" i="4"/>
  <c r="AL29" i="3" s="1"/>
  <c r="V148" i="4"/>
  <c r="U30" i="3" s="1"/>
  <c r="AL148" i="4"/>
  <c r="AK30" i="3" s="1"/>
  <c r="AE164" i="4"/>
  <c r="AD31" i="3" s="1"/>
  <c r="AU164" i="4"/>
  <c r="AT31" i="3" s="1"/>
  <c r="AL180" i="4"/>
  <c r="AK32" i="3" s="1"/>
  <c r="AQ20" i="4"/>
  <c r="AP22" i="3" s="1"/>
  <c r="AS20" i="4"/>
  <c r="AR22" i="3" s="1"/>
  <c r="AM20" i="4"/>
  <c r="AL22" i="3" s="1"/>
  <c r="AI20" i="4"/>
  <c r="AH22" i="3" s="1"/>
  <c r="AO20" i="4"/>
  <c r="AN22" i="3" s="1"/>
  <c r="AB20" i="4"/>
  <c r="AA22" i="3" s="1"/>
  <c r="AT20" i="4"/>
  <c r="AS22" i="3" s="1"/>
  <c r="AA20" i="4"/>
  <c r="Z22" i="3" s="1"/>
  <c r="X20" i="4"/>
  <c r="W22" i="3" s="1"/>
  <c r="AN20" i="4"/>
  <c r="AM22" i="3" s="1"/>
  <c r="AL84" i="4"/>
  <c r="AK26" i="3" s="1"/>
  <c r="H29" i="4"/>
  <c r="F10" i="4"/>
  <c r="V20" i="4"/>
  <c r="U22" i="3" s="1"/>
  <c r="F28" i="4"/>
  <c r="W20" i="4"/>
  <c r="V22" i="3" s="1"/>
  <c r="Y20" i="4"/>
  <c r="X22" i="3" s="1"/>
  <c r="T36" i="4"/>
  <c r="S23" i="3" s="1"/>
  <c r="F40" i="4"/>
  <c r="L40" i="4" s="1"/>
  <c r="AG40" i="4" s="1"/>
  <c r="AD100" i="4"/>
  <c r="AC27" i="3" s="1"/>
  <c r="AT100" i="4"/>
  <c r="AS27" i="3" s="1"/>
  <c r="H196" i="4"/>
  <c r="F33" i="3" s="1"/>
  <c r="G33" i="3" s="1"/>
  <c r="R56" i="4"/>
  <c r="Z20" i="4"/>
  <c r="Y22" i="3" s="1"/>
  <c r="AP20" i="4"/>
  <c r="AO22" i="3" s="1"/>
  <c r="V36" i="4"/>
  <c r="U23" i="3" s="1"/>
  <c r="AL36" i="4"/>
  <c r="AK23" i="3" s="1"/>
  <c r="K122" i="4"/>
  <c r="F122" i="4"/>
  <c r="L122" i="4" s="1"/>
  <c r="R134" i="4"/>
  <c r="AD20" i="4"/>
  <c r="AC22" i="3" s="1"/>
  <c r="T20" i="4"/>
  <c r="S22" i="3" s="1"/>
  <c r="AJ20" i="4"/>
  <c r="AI22" i="3" s="1"/>
  <c r="AG36" i="4"/>
  <c r="AF23" i="3" s="1"/>
  <c r="V84" i="4"/>
  <c r="U26" i="3" s="1"/>
  <c r="F196" i="4"/>
  <c r="R150" i="4"/>
  <c r="R164" i="4" s="1"/>
  <c r="Q31" i="3" s="1"/>
  <c r="J164" i="4"/>
  <c r="H31" i="3" s="1"/>
  <c r="I31" i="3" s="1"/>
  <c r="AH36" i="4"/>
  <c r="AG23" i="3" s="1"/>
  <c r="R54" i="4"/>
  <c r="AG68" i="4"/>
  <c r="AF25" i="3" s="1"/>
  <c r="W84" i="4"/>
  <c r="V26" i="3" s="1"/>
  <c r="AE100" i="4"/>
  <c r="AD27" i="3" s="1"/>
  <c r="AU100" i="4"/>
  <c r="AT27" i="3" s="1"/>
  <c r="AL132" i="4"/>
  <c r="AK29" i="3" s="1"/>
  <c r="AD196" i="4"/>
  <c r="AC33" i="3" s="1"/>
  <c r="AT196" i="4"/>
  <c r="AS33" i="3" s="1"/>
  <c r="AL20" i="4"/>
  <c r="AK22" i="3" s="1"/>
  <c r="S20" i="4"/>
  <c r="R22" i="3" s="1"/>
  <c r="F39" i="4"/>
  <c r="L39" i="4" s="1"/>
  <c r="AG39" i="4" s="1"/>
  <c r="H134" i="4"/>
  <c r="T196" i="4"/>
  <c r="S33" i="3" s="1"/>
  <c r="AJ196" i="4"/>
  <c r="AI33" i="3" s="1"/>
  <c r="AC132" i="4"/>
  <c r="AB29" i="3" s="1"/>
  <c r="AC20" i="4"/>
  <c r="AB22" i="3" s="1"/>
  <c r="AU36" i="3"/>
  <c r="AU5" i="3" s="1"/>
  <c r="AU20" i="3" s="1"/>
  <c r="AD132" i="4"/>
  <c r="AC29" i="3" s="1"/>
  <c r="AT132" i="4"/>
  <c r="AS29" i="3" s="1"/>
  <c r="AG180" i="4"/>
  <c r="AF32" i="3" s="1"/>
  <c r="L167" i="4"/>
  <c r="H180" i="4"/>
  <c r="F32" i="3" s="1"/>
  <c r="G32" i="3" s="1"/>
  <c r="V52" i="4"/>
  <c r="U24" i="3" s="1"/>
  <c r="W196" i="4"/>
  <c r="V33" i="3" s="1"/>
  <c r="AM196" i="4"/>
  <c r="AL33" i="3" s="1"/>
  <c r="H14" i="4"/>
  <c r="Y36" i="4"/>
  <c r="X23" i="3" s="1"/>
  <c r="F119" i="4"/>
  <c r="L119" i="4" s="1"/>
  <c r="AF20" i="4"/>
  <c r="AE22" i="3" s="1"/>
  <c r="Z36" i="4"/>
  <c r="Y23" i="3" s="1"/>
  <c r="AP36" i="4"/>
  <c r="AO23" i="3" s="1"/>
  <c r="AM52" i="4"/>
  <c r="AL24" i="3" s="1"/>
  <c r="S84" i="4"/>
  <c r="R26" i="3" s="1"/>
  <c r="AI84" i="4"/>
  <c r="AH26" i="3" s="1"/>
  <c r="AQ36" i="4"/>
  <c r="AP23" i="3" s="1"/>
  <c r="AD36" i="4"/>
  <c r="AC23" i="3" s="1"/>
  <c r="AB52" i="4"/>
  <c r="AA24" i="3" s="1"/>
  <c r="Z196" i="4"/>
  <c r="Y33" i="3" s="1"/>
  <c r="AP196" i="4"/>
  <c r="AO33" i="3" s="1"/>
  <c r="AE20" i="4"/>
  <c r="AD22" i="3" s="1"/>
  <c r="AU20" i="4"/>
  <c r="AT22" i="3" s="1"/>
  <c r="AE36" i="4"/>
  <c r="AD23" i="3" s="1"/>
  <c r="AD68" i="4"/>
  <c r="AC25" i="3" s="1"/>
  <c r="AT68" i="4"/>
  <c r="AS25" i="3" s="1"/>
  <c r="AB100" i="4"/>
  <c r="AA27" i="3" s="1"/>
  <c r="AB148" i="4"/>
  <c r="AA30" i="3" s="1"/>
  <c r="AR148" i="4"/>
  <c r="AQ30" i="3" s="1"/>
  <c r="AA36" i="4"/>
  <c r="Z23" i="3" s="1"/>
  <c r="Y52" i="4"/>
  <c r="X24" i="3" s="1"/>
  <c r="AR52" i="4"/>
  <c r="AQ24" i="3" s="1"/>
  <c r="J23" i="4"/>
  <c r="AD52" i="4"/>
  <c r="AC24" i="3" s="1"/>
  <c r="L86" i="4"/>
  <c r="T132" i="4"/>
  <c r="S29" i="3" s="1"/>
  <c r="AJ132" i="4"/>
  <c r="AI29" i="3" s="1"/>
  <c r="AC148" i="4"/>
  <c r="AB30" i="3" s="1"/>
  <c r="AM180" i="4"/>
  <c r="AL32" i="3" s="1"/>
  <c r="J123" i="4"/>
  <c r="R123" i="4" s="1"/>
  <c r="AH68" i="4"/>
  <c r="AG25" i="3" s="1"/>
  <c r="F200" i="4"/>
  <c r="L200" i="4" s="1"/>
  <c r="X200" i="4" s="1"/>
  <c r="K200" i="4"/>
  <c r="V68" i="4"/>
  <c r="U25" i="3" s="1"/>
  <c r="AE132" i="4"/>
  <c r="AD29" i="3" s="1"/>
  <c r="AU132" i="4"/>
  <c r="AT29" i="3" s="1"/>
  <c r="V180" i="4"/>
  <c r="U32" i="3" s="1"/>
  <c r="AJ180" i="4"/>
  <c r="AI32" i="3" s="1"/>
  <c r="W212" i="4"/>
  <c r="V34" i="3" s="1"/>
  <c r="U20" i="4"/>
  <c r="T22" i="3" s="1"/>
  <c r="AK20" i="4"/>
  <c r="AJ22" i="3" s="1"/>
  <c r="Y84" i="4"/>
  <c r="X26" i="3" s="1"/>
  <c r="AO84" i="4"/>
  <c r="AN26" i="3" s="1"/>
  <c r="AP132" i="4"/>
  <c r="AO29" i="3" s="1"/>
  <c r="AS148" i="4"/>
  <c r="AR30" i="3" s="1"/>
  <c r="X180" i="4"/>
  <c r="W32" i="3" s="1"/>
  <c r="AN180" i="4"/>
  <c r="AM32" i="3" s="1"/>
  <c r="H32" i="4"/>
  <c r="J135" i="4"/>
  <c r="R135" i="4" s="1"/>
  <c r="W100" i="4"/>
  <c r="V27" i="3" s="1"/>
  <c r="AM100" i="4"/>
  <c r="AL27" i="3" s="1"/>
  <c r="AH132" i="4"/>
  <c r="AG29" i="3" s="1"/>
  <c r="AB84" i="4"/>
  <c r="AA26" i="3" s="1"/>
  <c r="AF148" i="4"/>
  <c r="AE30" i="3" s="1"/>
  <c r="J102" i="4"/>
  <c r="AF36" i="4"/>
  <c r="AE23" i="3" s="1"/>
  <c r="AC84" i="4"/>
  <c r="AB26" i="3" s="1"/>
  <c r="Z100" i="4"/>
  <c r="Y27" i="3" s="1"/>
  <c r="U132" i="4"/>
  <c r="T29" i="3" s="1"/>
  <c r="AK132" i="4"/>
  <c r="AJ29" i="3" s="1"/>
  <c r="AG132" i="4"/>
  <c r="AF29" i="3" s="1"/>
  <c r="AT148" i="4"/>
  <c r="AS30" i="3" s="1"/>
  <c r="AB180" i="4"/>
  <c r="AA32" i="3" s="1"/>
  <c r="AD212" i="4"/>
  <c r="AC34" i="3" s="1"/>
  <c r="AT212" i="4"/>
  <c r="AS34" i="3" s="1"/>
  <c r="AS212" i="4"/>
  <c r="AR34" i="3" s="1"/>
  <c r="AA52" i="4"/>
  <c r="Z24" i="3" s="1"/>
  <c r="AQ52" i="4"/>
  <c r="AP24" i="3" s="1"/>
  <c r="AB164" i="4"/>
  <c r="AA31" i="3" s="1"/>
  <c r="AD180" i="4"/>
  <c r="AC32" i="3" s="1"/>
  <c r="AT180" i="4"/>
  <c r="AS32" i="3" s="1"/>
  <c r="AL196" i="4"/>
  <c r="AK33" i="3" s="1"/>
  <c r="AJ212" i="4"/>
  <c r="AI34" i="3" s="1"/>
  <c r="AF68" i="4"/>
  <c r="AE25" i="3" s="1"/>
  <c r="AH84" i="4"/>
  <c r="AG26" i="3" s="1"/>
  <c r="Y148" i="4"/>
  <c r="X30" i="3" s="1"/>
  <c r="AO148" i="4"/>
  <c r="AN30" i="3" s="1"/>
  <c r="H10" i="4"/>
  <c r="AC212" i="4"/>
  <c r="AB34" i="3" s="1"/>
  <c r="X164" i="4"/>
  <c r="W31" i="3" s="1"/>
  <c r="AN164" i="4"/>
  <c r="AM31" i="3" s="1"/>
  <c r="AF212" i="4"/>
  <c r="AE34" i="3" s="1"/>
  <c r="AA100" i="4"/>
  <c r="Z27" i="3" s="1"/>
  <c r="AQ100" i="4"/>
  <c r="AP27" i="3" s="1"/>
  <c r="AU148" i="4"/>
  <c r="AT30" i="3" s="1"/>
  <c r="H30" i="4"/>
  <c r="AH164" i="4"/>
  <c r="AG31" i="3" s="1"/>
  <c r="F180" i="4"/>
  <c r="L166" i="4"/>
  <c r="AC180" i="4"/>
  <c r="AB32" i="3" s="1"/>
  <c r="AS180" i="4"/>
  <c r="AR32" i="3" s="1"/>
  <c r="H23" i="4"/>
  <c r="H54" i="4"/>
  <c r="Y212" i="4"/>
  <c r="X34" i="3" s="1"/>
  <c r="AO212" i="4"/>
  <c r="AN34" i="3" s="1"/>
  <c r="H212" i="4"/>
  <c r="F34" i="3" s="1"/>
  <c r="G34" i="3" s="1"/>
  <c r="H121" i="4"/>
  <c r="H123" i="4"/>
  <c r="H120" i="4"/>
  <c r="J121" i="4"/>
  <c r="R121" i="4" s="1"/>
  <c r="H72" i="4"/>
  <c r="H132" i="4" l="1"/>
  <c r="F29" i="3" s="1"/>
  <c r="G29" i="3" s="1"/>
  <c r="V36" i="3"/>
  <c r="V5" i="3" s="1"/>
  <c r="V20" i="3" s="1"/>
  <c r="R68" i="4"/>
  <c r="Q25" i="3" s="1"/>
  <c r="J68" i="4"/>
  <c r="H25" i="3" s="1"/>
  <c r="I25" i="3" s="1"/>
  <c r="F52" i="4"/>
  <c r="D24" i="3" s="1"/>
  <c r="AG52" i="4"/>
  <c r="AF24" i="3" s="1"/>
  <c r="AG36" i="3"/>
  <c r="AG5" i="3" s="1"/>
  <c r="AG20" i="3" s="1"/>
  <c r="E38" i="2" s="1"/>
  <c r="I38" i="2" s="1"/>
  <c r="AH36" i="3"/>
  <c r="AH5" i="3" s="1"/>
  <c r="AH20" i="3" s="1"/>
  <c r="AJ36" i="3"/>
  <c r="AJ5" i="3" s="1"/>
  <c r="AJ20" i="3" s="1"/>
  <c r="T36" i="3"/>
  <c r="T5" i="3" s="1"/>
  <c r="T20" i="3" s="1"/>
  <c r="AQ36" i="3"/>
  <c r="AQ5" i="3" s="1"/>
  <c r="AQ20" i="3" s="1"/>
  <c r="L202" i="4"/>
  <c r="X202" i="4" s="1"/>
  <c r="AF36" i="3"/>
  <c r="AF5" i="3" s="1"/>
  <c r="AF20" i="3" s="1"/>
  <c r="E32" i="2" s="1"/>
  <c r="I32" i="2" s="1"/>
  <c r="Z36" i="3"/>
  <c r="Z5" i="3" s="1"/>
  <c r="Z20" i="3" s="1"/>
  <c r="E40" i="2" s="1"/>
  <c r="I40" i="2" s="1"/>
  <c r="AL36" i="3"/>
  <c r="AL5" i="3" s="1"/>
  <c r="AL20" i="3" s="1"/>
  <c r="AP36" i="3"/>
  <c r="AP5" i="3" s="1"/>
  <c r="AP20" i="3" s="1"/>
  <c r="AS36" i="3"/>
  <c r="AS5" i="3" s="1"/>
  <c r="AS20" i="3" s="1"/>
  <c r="AE36" i="3"/>
  <c r="AE5" i="3" s="1"/>
  <c r="AE20" i="3" s="1"/>
  <c r="E26" i="2" s="1"/>
  <c r="I26" i="2" s="1"/>
  <c r="AR36" i="3"/>
  <c r="AR5" i="3" s="1"/>
  <c r="AR20" i="3" s="1"/>
  <c r="AN36" i="3"/>
  <c r="AN5" i="3" s="1"/>
  <c r="AN20" i="3" s="1"/>
  <c r="AA36" i="3"/>
  <c r="AA5" i="3" s="1"/>
  <c r="AA20" i="3" s="1"/>
  <c r="E39" i="2" s="1"/>
  <c r="I39" i="2" s="1"/>
  <c r="AM36" i="3"/>
  <c r="AM5" i="3" s="1"/>
  <c r="AM20" i="3" s="1"/>
  <c r="R102" i="4"/>
  <c r="R116" i="4" s="1"/>
  <c r="Q28" i="3" s="1"/>
  <c r="J116" i="4"/>
  <c r="H28" i="3" s="1"/>
  <c r="I28" i="3" s="1"/>
  <c r="H7" i="4"/>
  <c r="H6" i="4"/>
  <c r="L196" i="4"/>
  <c r="D33" i="3"/>
  <c r="AO36" i="3"/>
  <c r="AO5" i="3" s="1"/>
  <c r="AO20" i="3" s="1"/>
  <c r="AD36" i="3"/>
  <c r="AD5" i="3" s="1"/>
  <c r="AD20" i="3" s="1"/>
  <c r="E25" i="2" s="1"/>
  <c r="I25" i="2" s="1"/>
  <c r="AI36" i="3"/>
  <c r="AI5" i="3" s="1"/>
  <c r="AI20" i="3" s="1"/>
  <c r="Y36" i="3"/>
  <c r="Y5" i="3" s="1"/>
  <c r="Y20" i="3" s="1"/>
  <c r="H70" i="4"/>
  <c r="H71" i="4"/>
  <c r="H73" i="4"/>
  <c r="S36" i="3"/>
  <c r="S5" i="3" s="1"/>
  <c r="S20" i="3" s="1"/>
  <c r="E7" i="2" s="1"/>
  <c r="AC36" i="3"/>
  <c r="AC5" i="3" s="1"/>
  <c r="AC20" i="3" s="1"/>
  <c r="L180" i="4"/>
  <c r="D32" i="3"/>
  <c r="R148" i="4"/>
  <c r="Q30" i="3" s="1"/>
  <c r="U36" i="3"/>
  <c r="U5" i="3" s="1"/>
  <c r="U20" i="3" s="1"/>
  <c r="AT36" i="3"/>
  <c r="AT5" i="3" s="1"/>
  <c r="AT20" i="3" s="1"/>
  <c r="H135" i="4"/>
  <c r="H148" i="4" s="1"/>
  <c r="F30" i="3" s="1"/>
  <c r="G30" i="3" s="1"/>
  <c r="J148" i="4"/>
  <c r="H30" i="3" s="1"/>
  <c r="I30" i="3" s="1"/>
  <c r="L10" i="4"/>
  <c r="H55" i="4"/>
  <c r="K10" i="4"/>
  <c r="J71" i="4"/>
  <c r="R71" i="4" s="1"/>
  <c r="AB36" i="3"/>
  <c r="AB5" i="3" s="1"/>
  <c r="AB20" i="3" s="1"/>
  <c r="R36" i="3"/>
  <c r="R5" i="3" s="1"/>
  <c r="R20" i="3" s="1"/>
  <c r="AK36" i="3"/>
  <c r="AK5" i="3" s="1"/>
  <c r="AK20" i="3" s="1"/>
  <c r="H151" i="4"/>
  <c r="X36" i="3"/>
  <c r="X5" i="3" s="1"/>
  <c r="X20" i="3" s="1"/>
  <c r="L52" i="4" l="1"/>
  <c r="J24" i="3"/>
  <c r="E24" i="3"/>
  <c r="K24" i="3" s="1"/>
  <c r="E32" i="3"/>
  <c r="K32" i="3" s="1"/>
  <c r="J32" i="3"/>
  <c r="H84" i="4"/>
  <c r="F26" i="3" s="1"/>
  <c r="G26" i="3" s="1"/>
  <c r="F27" i="4"/>
  <c r="J33" i="3"/>
  <c r="E33" i="3"/>
  <c r="K33" i="3" s="1"/>
  <c r="F25" i="4"/>
  <c r="I7" i="2"/>
  <c r="K30" i="4" l="1"/>
  <c r="F30" i="4"/>
  <c r="L30" i="4" s="1"/>
  <c r="J70" i="4"/>
  <c r="F199" i="4"/>
  <c r="L199" i="4" s="1"/>
  <c r="X199" i="4" s="1"/>
  <c r="K199" i="4"/>
  <c r="F11" i="4"/>
  <c r="F33" i="4"/>
  <c r="L33" i="4" s="1"/>
  <c r="K33" i="4"/>
  <c r="F24" i="4"/>
  <c r="F29" i="4"/>
  <c r="J72" i="4"/>
  <c r="R72" i="4" s="1"/>
  <c r="H150" i="4"/>
  <c r="H164" i="4" s="1"/>
  <c r="F31" i="3" s="1"/>
  <c r="G31" i="3" s="1"/>
  <c r="J73" i="4"/>
  <c r="R73" i="4" s="1"/>
  <c r="K123" i="4" l="1"/>
  <c r="F123" i="4"/>
  <c r="L123" i="4" s="1"/>
  <c r="R70" i="4"/>
  <c r="R84" i="4" s="1"/>
  <c r="Q26" i="3" s="1"/>
  <c r="J84" i="4"/>
  <c r="H26" i="3" s="1"/>
  <c r="I26" i="3" s="1"/>
  <c r="K134" i="4"/>
  <c r="F134" i="4"/>
  <c r="F26" i="4"/>
  <c r="L26" i="4" s="1"/>
  <c r="K26" i="4"/>
  <c r="F120" i="4"/>
  <c r="F22" i="4"/>
  <c r="H25" i="4"/>
  <c r="L25" i="4" s="1"/>
  <c r="K25" i="4"/>
  <c r="K54" i="4"/>
  <c r="F54" i="4"/>
  <c r="F198" i="4"/>
  <c r="K198" i="4"/>
  <c r="F9" i="4"/>
  <c r="L9" i="4" s="1"/>
  <c r="K9" i="4"/>
  <c r="F14" i="4" l="1"/>
  <c r="L14" i="4" s="1"/>
  <c r="K14" i="4"/>
  <c r="L134" i="4"/>
  <c r="F212" i="4"/>
  <c r="L198" i="4"/>
  <c r="X198" i="4" s="1"/>
  <c r="X212" i="4" s="1"/>
  <c r="W34" i="3" s="1"/>
  <c r="W36" i="3" s="1"/>
  <c r="W5" i="3" s="1"/>
  <c r="W20" i="3" s="1"/>
  <c r="E34" i="2" s="1"/>
  <c r="I34" i="2" s="1"/>
  <c r="L54" i="4"/>
  <c r="F8" i="4"/>
  <c r="L8" i="4" s="1"/>
  <c r="K8" i="4"/>
  <c r="F55" i="4"/>
  <c r="L55" i="4" s="1"/>
  <c r="K55" i="4"/>
  <c r="H31" i="4" l="1"/>
  <c r="H27" i="4"/>
  <c r="J120" i="4"/>
  <c r="K120" i="4"/>
  <c r="F23" i="4"/>
  <c r="K23" i="4"/>
  <c r="F56" i="4"/>
  <c r="H22" i="4"/>
  <c r="H11" i="4"/>
  <c r="H28" i="4"/>
  <c r="H24" i="4"/>
  <c r="J29" i="4"/>
  <c r="K29" i="4"/>
  <c r="L212" i="4"/>
  <c r="D34" i="3"/>
  <c r="R120" i="4" l="1"/>
  <c r="L120" i="4"/>
  <c r="F121" i="4"/>
  <c r="L121" i="4" s="1"/>
  <c r="K121" i="4"/>
  <c r="F68" i="4"/>
  <c r="L23" i="4"/>
  <c r="F36" i="4"/>
  <c r="J87" i="4"/>
  <c r="H89" i="4"/>
  <c r="L29" i="4"/>
  <c r="H36" i="4"/>
  <c r="F23" i="3" s="1"/>
  <c r="G23" i="3" s="1"/>
  <c r="K150" i="4"/>
  <c r="F150" i="4"/>
  <c r="J34" i="3"/>
  <c r="E34" i="3"/>
  <c r="K34" i="3" s="1"/>
  <c r="J89" i="4"/>
  <c r="R89" i="4" s="1"/>
  <c r="F32" i="4"/>
  <c r="L32" i="4" s="1"/>
  <c r="K32" i="4"/>
  <c r="H87" i="4"/>
  <c r="L150" i="4" l="1"/>
  <c r="D23" i="3"/>
  <c r="J31" i="4"/>
  <c r="J11" i="4"/>
  <c r="K11" i="4"/>
  <c r="D25" i="3"/>
  <c r="J28" i="4"/>
  <c r="K28" i="4"/>
  <c r="J27" i="4"/>
  <c r="K27" i="4"/>
  <c r="J22" i="4"/>
  <c r="K22" i="4"/>
  <c r="F118" i="4"/>
  <c r="R87" i="4"/>
  <c r="J24" i="4"/>
  <c r="K24" i="4"/>
  <c r="E25" i="3" l="1"/>
  <c r="L24" i="4"/>
  <c r="E23" i="3"/>
  <c r="F7" i="4"/>
  <c r="L28" i="4"/>
  <c r="L31" i="4"/>
  <c r="F90" i="4"/>
  <c r="L27" i="4"/>
  <c r="F88" i="4"/>
  <c r="L11" i="4"/>
  <c r="F6" i="4"/>
  <c r="J36" i="4"/>
  <c r="L22" i="4"/>
  <c r="F132" i="4"/>
  <c r="H23" i="3" l="1"/>
  <c r="L36" i="4"/>
  <c r="J118" i="4"/>
  <c r="K118" i="4"/>
  <c r="H56" i="4"/>
  <c r="K56" i="4"/>
  <c r="D29" i="3"/>
  <c r="R36" i="4"/>
  <c r="Q23" i="3" s="1"/>
  <c r="F70" i="4" l="1"/>
  <c r="K70" i="4"/>
  <c r="K72" i="4"/>
  <c r="F72" i="4"/>
  <c r="L72" i="4" s="1"/>
  <c r="K73" i="4"/>
  <c r="F73" i="4"/>
  <c r="L73" i="4" s="1"/>
  <c r="J6" i="4"/>
  <c r="K6" i="4"/>
  <c r="H88" i="4"/>
  <c r="K71" i="4"/>
  <c r="F71" i="4"/>
  <c r="L71" i="4" s="1"/>
  <c r="H68" i="4"/>
  <c r="L56" i="4"/>
  <c r="J132" i="4"/>
  <c r="R118" i="4"/>
  <c r="R132" i="4" s="1"/>
  <c r="Q29" i="3" s="1"/>
  <c r="L118" i="4"/>
  <c r="K89" i="4"/>
  <c r="F89" i="4"/>
  <c r="L89" i="4" s="1"/>
  <c r="K87" i="4"/>
  <c r="F87" i="4"/>
  <c r="I23" i="3"/>
  <c r="K23" i="3" s="1"/>
  <c r="J23" i="3"/>
  <c r="H90" i="4"/>
  <c r="E29" i="3"/>
  <c r="J7" i="4"/>
  <c r="K7" i="4"/>
  <c r="L6" i="4" l="1"/>
  <c r="F25" i="3"/>
  <c r="L68" i="4"/>
  <c r="L87" i="4"/>
  <c r="F100" i="4"/>
  <c r="F84" i="4"/>
  <c r="L70" i="4"/>
  <c r="H29" i="3"/>
  <c r="L132" i="4"/>
  <c r="F151" i="4"/>
  <c r="K151" i="4"/>
  <c r="L7" i="4"/>
  <c r="H100" i="4"/>
  <c r="F27" i="3" s="1"/>
  <c r="G27" i="3" s="1"/>
  <c r="J88" i="4" l="1"/>
  <c r="K88" i="4"/>
  <c r="D27" i="3"/>
  <c r="L84" i="4"/>
  <c r="D26" i="3"/>
  <c r="J90" i="4"/>
  <c r="K90" i="4"/>
  <c r="I29" i="3"/>
  <c r="K29" i="3" s="1"/>
  <c r="J29" i="3"/>
  <c r="L151" i="4"/>
  <c r="F164" i="4"/>
  <c r="G25" i="3"/>
  <c r="K25" i="3" s="1"/>
  <c r="J25" i="3"/>
  <c r="F13" i="4" l="1"/>
  <c r="L164" i="4"/>
  <c r="D31" i="3"/>
  <c r="R88" i="4"/>
  <c r="J100" i="4"/>
  <c r="L88" i="4"/>
  <c r="R90" i="4"/>
  <c r="L90" i="4"/>
  <c r="J26" i="3"/>
  <c r="E26" i="3"/>
  <c r="K26" i="3" s="1"/>
  <c r="E27" i="3"/>
  <c r="F12" i="4"/>
  <c r="R100" i="4" l="1"/>
  <c r="Q27" i="3" s="1"/>
  <c r="F20" i="4"/>
  <c r="H27" i="3"/>
  <c r="L100" i="4"/>
  <c r="J31" i="3"/>
  <c r="E31" i="3"/>
  <c r="K31" i="3" s="1"/>
  <c r="H13" i="4" l="1"/>
  <c r="D22" i="3"/>
  <c r="H12" i="4"/>
  <c r="I27" i="3"/>
  <c r="K27" i="3" s="1"/>
  <c r="J27" i="3"/>
  <c r="E22" i="3" l="1"/>
  <c r="H20" i="4"/>
  <c r="J13" i="4" l="1"/>
  <c r="K13" i="4"/>
  <c r="J12" i="4"/>
  <c r="K12" i="4"/>
  <c r="F135" i="4"/>
  <c r="K135" i="4"/>
  <c r="F22" i="3"/>
  <c r="F102" i="4"/>
  <c r="G22" i="3" l="1"/>
  <c r="J20" i="4"/>
  <c r="L12" i="4"/>
  <c r="F116" i="4"/>
  <c r="L135" i="4"/>
  <c r="F148" i="4"/>
  <c r="L13" i="4"/>
  <c r="H102" i="4" l="1"/>
  <c r="K102" i="4"/>
  <c r="D28" i="3"/>
  <c r="D30" i="3"/>
  <c r="L148" i="4"/>
  <c r="H22" i="3"/>
  <c r="L20" i="4"/>
  <c r="R20" i="4"/>
  <c r="Q22" i="3" s="1"/>
  <c r="Q36" i="3" s="1"/>
  <c r="Q5" i="3" s="1"/>
  <c r="Q20" i="3" s="1"/>
  <c r="I22" i="3" l="1"/>
  <c r="J22" i="3"/>
  <c r="J30" i="3"/>
  <c r="E30" i="3"/>
  <c r="K30" i="3" s="1"/>
  <c r="E28" i="3"/>
  <c r="H116" i="4"/>
  <c r="L102" i="4"/>
  <c r="E36" i="3" l="1"/>
  <c r="F28" i="3"/>
  <c r="L116" i="4"/>
  <c r="I36" i="3"/>
  <c r="H5" i="3" s="1"/>
  <c r="I5" i="3" s="1"/>
  <c r="I20" i="3" s="1"/>
  <c r="E12" i="2" s="1"/>
  <c r="K22" i="3"/>
  <c r="D5" i="3" l="1"/>
  <c r="I12" i="2"/>
  <c r="G28" i="3"/>
  <c r="J28" i="3"/>
  <c r="G36" i="3" l="1"/>
  <c r="K28" i="3"/>
  <c r="E5" i="3"/>
  <c r="E20" i="3" l="1"/>
  <c r="F5" i="3"/>
  <c r="K36" i="3"/>
  <c r="G5" i="3" l="1"/>
  <c r="J5" i="3"/>
  <c r="E5" i="2"/>
  <c r="I5" i="2" l="1"/>
  <c r="E6" i="2"/>
  <c r="I6" i="2" s="1"/>
  <c r="G20" i="3"/>
  <c r="K5" i="3"/>
  <c r="E8" i="2" l="1"/>
  <c r="I8" i="2" s="1"/>
  <c r="E9" i="2"/>
  <c r="K20" i="3"/>
  <c r="E18" i="2" l="1"/>
  <c r="I18" i="2" s="1"/>
  <c r="I9" i="2"/>
  <c r="E10" i="2"/>
  <c r="I10" i="2" s="1"/>
  <c r="E16" i="2"/>
  <c r="I16" i="2" s="1"/>
  <c r="E15" i="2"/>
  <c r="E22" i="2"/>
  <c r="I22" i="2" s="1"/>
  <c r="E19" i="2"/>
  <c r="I19" i="2" s="1"/>
  <c r="E24" i="2"/>
  <c r="I24" i="2" s="1"/>
  <c r="E21" i="2"/>
  <c r="I21" i="2" s="1"/>
  <c r="E23" i="2"/>
  <c r="I23" i="2" s="1"/>
  <c r="E17" i="2" l="1"/>
  <c r="I17" i="2" s="1"/>
  <c r="I15" i="2"/>
  <c r="E11" i="2"/>
  <c r="E13" i="2" l="1"/>
  <c r="E28" i="2"/>
  <c r="I28" i="2" s="1"/>
  <c r="I11" i="2"/>
  <c r="E14" i="2"/>
  <c r="I14" i="2" s="1"/>
  <c r="E27" i="2"/>
  <c r="I27" i="2" s="1"/>
  <c r="E20" i="2"/>
  <c r="I20" i="2" s="1"/>
  <c r="I13" i="2" l="1"/>
  <c r="E29" i="2"/>
  <c r="I29" i="2" l="1"/>
  <c r="E31" i="2"/>
  <c r="I31" i="2" s="1"/>
  <c r="E30" i="2"/>
  <c r="I30" i="2" l="1"/>
  <c r="E33" i="2"/>
  <c r="E35" i="2" s="1"/>
  <c r="I33" i="2"/>
  <c r="I35" i="2" l="1"/>
  <c r="I36" i="2" l="1"/>
  <c r="I37" i="2" s="1"/>
  <c r="E37" i="2" l="1"/>
  <c r="E36" i="2" s="1"/>
  <c r="I41" i="2"/>
  <c r="E41" i="2" l="1"/>
</calcChain>
</file>

<file path=xl/sharedStrings.xml><?xml version="1.0" encoding="utf-8"?>
<sst xmlns="http://schemas.openxmlformats.org/spreadsheetml/2006/main" count="562" uniqueCount="272">
  <si>
    <t>M-BAR, 1m미만, 인서트 유, 현장설치도</t>
  </si>
  <si>
    <t>SUS, 20mm, ㄷ-type</t>
  </si>
  <si>
    <t>철강설, 알루미늄, 작업설부산물</t>
  </si>
  <si>
    <t>철합금설, 스텐레스.작업설부산물</t>
  </si>
  <si>
    <t>도    급    금    액</t>
  </si>
  <si>
    <t>인건비 및 경비(1회 2명 기준)</t>
  </si>
  <si>
    <t>0103. 작업부산물(철거해체)</t>
  </si>
  <si>
    <t>소                계</t>
  </si>
  <si>
    <t>이                윤</t>
  </si>
  <si>
    <t>1000*2000, 자재 포함</t>
  </si>
  <si>
    <t>총       원       가</t>
  </si>
  <si>
    <t>T 7, 포세린타일, 600*300</t>
  </si>
  <si>
    <t>석고판 설치(나사고정,석고판포함)</t>
  </si>
  <si>
    <t>기    타    경    비</t>
  </si>
  <si>
    <t>T 45, 래핑칸막이, 자재 포함</t>
  </si>
  <si>
    <t>1600×2000, 자재 포함</t>
  </si>
  <si>
    <t>0111. 자동문및반자동문공사</t>
  </si>
  <si>
    <t>월커버링 H:1200*1.0T</t>
  </si>
  <si>
    <t>기    계    경    비</t>
  </si>
  <si>
    <t xml:space="preserve">                     구  분
  비   목</t>
  </si>
  <si>
    <t>T 7, 포세린타일(논슬립), 바닥, 300*300</t>
  </si>
  <si>
    <t>T 10, 포세린타일(논슬립), 바닥, 600*600</t>
  </si>
  <si>
    <t>CLIP-BAR, 불연, 내진틀, 600×600×0.4T 평판(내풍압용-볼캡,피스포함)</t>
  </si>
  <si>
    <t>물갈기, W275*30mm, 설치품의 20%</t>
  </si>
  <si>
    <t>천장갓둘레, AL몰딩, L형 15*15*1.0mm</t>
  </si>
  <si>
    <t>T 1.2, 275*45, 1100*2100</t>
  </si>
  <si>
    <t>TSTC-135 , CG-2 , H:1,400</t>
  </si>
  <si>
    <t>TSC-50  , CG-1 , H:1,400</t>
  </si>
  <si>
    <t>건설폐기물처리비</t>
  </si>
  <si>
    <t>경      비</t>
  </si>
  <si>
    <t>합      계</t>
  </si>
  <si>
    <t>수밀코킹(10mm각)</t>
  </si>
  <si>
    <t>가설 칸막이 설치</t>
  </si>
  <si>
    <t>가설출입문 철거</t>
  </si>
  <si>
    <t>3개월,1단(2m)</t>
  </si>
  <si>
    <t>경량천장철골틀 해체</t>
  </si>
  <si>
    <t>가설 칸막이 해체</t>
  </si>
  <si>
    <t>가설출입문 설치</t>
  </si>
  <si>
    <t>화강석재료분리대 철거</t>
  </si>
  <si>
    <t>PVC계바닥재 해체</t>
  </si>
  <si>
    <t>해체재 재사용 안함</t>
  </si>
  <si>
    <t>아스팔트 도막방수</t>
  </si>
  <si>
    <t>벽체, T=18</t>
  </si>
  <si>
    <t>실리콘, 공틀 주위</t>
  </si>
  <si>
    <t>바닥, T=20</t>
  </si>
  <si>
    <t>방수모르타르 바름</t>
  </si>
  <si>
    <t>벽체, T=15</t>
  </si>
  <si>
    <t>자기질타일접착붙임</t>
  </si>
  <si>
    <t>수성페인트 롤러칠</t>
  </si>
  <si>
    <t>천장점검구 설치</t>
  </si>
  <si>
    <t>600*600mm</t>
  </si>
  <si>
    <t>전도성 바닥재 설치</t>
  </si>
  <si>
    <t>T 5, 화장경</t>
  </si>
  <si>
    <t>800*2100</t>
  </si>
  <si>
    <t>작업부산물(철거해체)</t>
  </si>
  <si>
    <t>건설(건축)폐자재</t>
  </si>
  <si>
    <t>재해예방기술지도비</t>
  </si>
  <si>
    <t>공 사 내 역 서</t>
  </si>
  <si>
    <t>규      격</t>
  </si>
  <si>
    <t>품      명</t>
  </si>
  <si>
    <t>0106. 타일공사</t>
  </si>
  <si>
    <t>0102. 철거공사</t>
  </si>
  <si>
    <t>0108. 수장공사</t>
  </si>
  <si>
    <t>0107. 창호공사</t>
  </si>
  <si>
    <t>0109. 금속공사</t>
  </si>
  <si>
    <t>0101. 가설공사</t>
  </si>
  <si>
    <t>0104. 방수공사</t>
  </si>
  <si>
    <t>0105. 미장공사</t>
  </si>
  <si>
    <t>2180 x 2300</t>
  </si>
  <si>
    <t>2200 x 2300</t>
  </si>
  <si>
    <t>0110. 도장공사</t>
  </si>
  <si>
    <t>3660 x 2300</t>
  </si>
  <si>
    <t>2950 x 2500</t>
  </si>
  <si>
    <t>공 사 집 계 표</t>
  </si>
  <si>
    <t>구    성   비</t>
  </si>
  <si>
    <t>금      액</t>
  </si>
  <si>
    <t>공사 이행 보증수수료</t>
  </si>
  <si>
    <t xml:space="preserve">         계</t>
  </si>
  <si>
    <t>건설기계대여보증수수료</t>
  </si>
  <si>
    <t>산업 안전 보건관리비</t>
  </si>
  <si>
    <t>건설하도급보증수수료</t>
  </si>
  <si>
    <t>노인 장기 요양보험료</t>
  </si>
  <si>
    <t>01. 건축공사</t>
  </si>
  <si>
    <t>건설폐기물수집운반비(상차비)</t>
  </si>
  <si>
    <t>24톤 덤프트럭, 건설폐재류</t>
  </si>
  <si>
    <t>철강설, 고철, 작업설부산물</t>
  </si>
  <si>
    <t>경량철골천장틀(내진행거)</t>
  </si>
  <si>
    <t>건설폐기물수집운반비(운반비)</t>
  </si>
  <si>
    <t>자기질타일(바탕15+압착5)</t>
  </si>
  <si>
    <t>스텐레스 공틀 제작 설치</t>
  </si>
  <si>
    <t>ANC13300050S</t>
  </si>
  <si>
    <t>수성페인트 보강(붓칠)</t>
  </si>
  <si>
    <t>내벽 1회 1급, 공틀 주위</t>
  </si>
  <si>
    <t>AJI60000020S</t>
  </si>
  <si>
    <t>0112. 핸드레일공사</t>
  </si>
  <si>
    <t>TSB-150B, H:250</t>
  </si>
  <si>
    <t>0113. 폐기물처리비</t>
  </si>
  <si>
    <t>20mm, 벽돌, 콘크리트</t>
  </si>
  <si>
    <t>자기질타일(바탕23+압착5)</t>
  </si>
  <si>
    <t>순  공  사  원  가</t>
  </si>
  <si>
    <t>간   접   재  료  비</t>
  </si>
  <si>
    <t>안  전  관   리   비</t>
  </si>
  <si>
    <t>작업설.부산물 등(△)</t>
  </si>
  <si>
    <t>일  반   관   리  비</t>
  </si>
  <si>
    <t>부   가   가  치  세</t>
  </si>
  <si>
    <t>고  용  보   험   료</t>
  </si>
  <si>
    <t>직   접   노  무  비</t>
  </si>
  <si>
    <t>산  재  보   험   료</t>
  </si>
  <si>
    <t>건  강  보   험   료</t>
  </si>
  <si>
    <t>퇴 직 공 제 부 금 비</t>
  </si>
  <si>
    <t>공 사 원 가 계 산 서</t>
  </si>
  <si>
    <t>직   접   재  료  비</t>
  </si>
  <si>
    <t>환  경  보   전   비</t>
  </si>
  <si>
    <t>폐  기  물  처 리 비</t>
  </si>
  <si>
    <t>관   급  자   재  대</t>
  </si>
  <si>
    <t>사   급   자  재  대</t>
  </si>
  <si>
    <t>품  질  관   리   비</t>
  </si>
  <si>
    <t>연  금  보   험   료</t>
  </si>
  <si>
    <t>총   공   사  금  액</t>
  </si>
  <si>
    <t>간   접   노  무  비</t>
  </si>
  <si>
    <t>RT 1100, 운반비 포함, 1개월</t>
  </si>
  <si>
    <t>1.0∼3.0㎡이하, 설치품의 20%</t>
  </si>
  <si>
    <t>시트형, 전면접착 방식, 2.0T, 의료용</t>
  </si>
  <si>
    <t>6.0∼8.0㎡이하, 설치품의 20%</t>
  </si>
  <si>
    <t>1.0∼3.0㎡이하, 설치품의 10%</t>
  </si>
  <si>
    <t>24톤 덤프트럭, 건설폐재류, 30km</t>
  </si>
  <si>
    <t>천장, 방수, 바탕용 12.5mm((2겹)</t>
  </si>
  <si>
    <t>3,421,821 &lt; 4,106,185</t>
  </si>
  <si>
    <t>T 45, 래핑칸막이, 설치품의 20%</t>
  </si>
  <si>
    <t>금속천장재</t>
  </si>
  <si>
    <t>PK적산</t>
  </si>
  <si>
    <t>재료분리대</t>
  </si>
  <si>
    <t>철합금설</t>
  </si>
  <si>
    <t>합  계</t>
  </si>
  <si>
    <t>수  량</t>
  </si>
  <si>
    <t>손료구분</t>
  </si>
  <si>
    <t>적용구분</t>
  </si>
  <si>
    <t>단  가</t>
  </si>
  <si>
    <t>합계구분</t>
  </si>
  <si>
    <t>조달코드</t>
  </si>
  <si>
    <t>손료요율</t>
  </si>
  <si>
    <t>금   액</t>
  </si>
  <si>
    <t>폐콘크리트</t>
  </si>
  <si>
    <t>품목구분</t>
  </si>
  <si>
    <t>기계경비</t>
  </si>
  <si>
    <t>범퍼레일 철거</t>
  </si>
  <si>
    <t>실내건축</t>
  </si>
  <si>
    <t>노  무  비</t>
  </si>
  <si>
    <t>재  료  비</t>
  </si>
  <si>
    <t>금    액</t>
  </si>
  <si>
    <t>이동식 집진기</t>
  </si>
  <si>
    <t>건축물현장정리</t>
  </si>
  <si>
    <t>조립말비계</t>
  </si>
  <si>
    <t>석고판 해체</t>
  </si>
  <si>
    <t>준공청소</t>
  </si>
  <si>
    <t>강재창호 철거</t>
  </si>
  <si>
    <t>목재창호 철거</t>
  </si>
  <si>
    <t>스텐공틀 철거</t>
  </si>
  <si>
    <t>인력,바닥</t>
  </si>
  <si>
    <t>2회, 바닥</t>
  </si>
  <si>
    <t>2회, 벽체</t>
  </si>
  <si>
    <t>몰탈 철거</t>
  </si>
  <si>
    <t>타일 철거</t>
  </si>
  <si>
    <t>몰탈철거</t>
  </si>
  <si>
    <t>폐합성수지</t>
  </si>
  <si>
    <t>잡비제외분</t>
  </si>
  <si>
    <t>관급자재대</t>
  </si>
  <si>
    <t>작업부산물</t>
  </si>
  <si>
    <t>욕실거울 설치</t>
  </si>
  <si>
    <t>사급자재대</t>
  </si>
  <si>
    <t>사용자항목1</t>
  </si>
  <si>
    <t>모르타르 바름</t>
  </si>
  <si>
    <t>천장, 2회</t>
  </si>
  <si>
    <t>폐기물처리비</t>
  </si>
  <si>
    <t>몰딩설치</t>
  </si>
  <si>
    <t>사용자항목19</t>
  </si>
  <si>
    <t>코너가드 설치</t>
  </si>
  <si>
    <t>경  비</t>
  </si>
  <si>
    <t>사용자항목10</t>
  </si>
  <si>
    <t>사용자항목2</t>
  </si>
  <si>
    <t>간접재료비</t>
  </si>
  <si>
    <t>월커버링 설치</t>
  </si>
  <si>
    <t>사용자항목14</t>
  </si>
  <si>
    <t>SLD - 3</t>
  </si>
  <si>
    <t>합계제외</t>
  </si>
  <si>
    <t>범퍼레일 설치</t>
  </si>
  <si>
    <t>사용자항목15</t>
  </si>
  <si>
    <t>SLD - 1</t>
  </si>
  <si>
    <t>안전관리비</t>
  </si>
  <si>
    <t>사용자항목7</t>
  </si>
  <si>
    <t>사용자항목17</t>
  </si>
  <si>
    <t>품질관리비</t>
  </si>
  <si>
    <t>사용자항목12</t>
  </si>
  <si>
    <t>사용자항목13</t>
  </si>
  <si>
    <t>사용자항목18</t>
  </si>
  <si>
    <t>ASD - 1</t>
  </si>
  <si>
    <t>SLD - 2</t>
  </si>
  <si>
    <t>SLD - 4</t>
  </si>
  <si>
    <t>비    고</t>
  </si>
  <si>
    <t>석면분담금</t>
  </si>
  <si>
    <t>임금채권부담금</t>
  </si>
  <si>
    <t>사용자항목11</t>
  </si>
  <si>
    <t>사용자항목16</t>
  </si>
  <si>
    <t>단위</t>
  </si>
  <si>
    <t>구분</t>
  </si>
  <si>
    <t>㎡</t>
  </si>
  <si>
    <t>m</t>
  </si>
  <si>
    <t>M2</t>
  </si>
  <si>
    <t>EA</t>
  </si>
  <si>
    <t>L</t>
  </si>
  <si>
    <t>kg</t>
  </si>
  <si>
    <t>대</t>
  </si>
  <si>
    <t>철강설</t>
  </si>
  <si>
    <t>TON</t>
  </si>
  <si>
    <t>톤</t>
  </si>
  <si>
    <t/>
  </si>
  <si>
    <t>수량</t>
  </si>
  <si>
    <t>식</t>
  </si>
  <si>
    <t>개소</t>
  </si>
  <si>
    <t>M</t>
  </si>
  <si>
    <t>M3</t>
  </si>
  <si>
    <t>회</t>
  </si>
  <si>
    <t>바닥</t>
  </si>
  <si>
    <t>PD1</t>
  </si>
  <si>
    <t>재료비</t>
  </si>
  <si>
    <t>개보수</t>
  </si>
  <si>
    <t>벽체</t>
  </si>
  <si>
    <t>천장</t>
  </si>
  <si>
    <t>SET</t>
  </si>
  <si>
    <t>외주비</t>
  </si>
  <si>
    <t>비고</t>
  </si>
  <si>
    <t>운반비</t>
  </si>
  <si>
    <t>관급</t>
  </si>
  <si>
    <t>가설비</t>
  </si>
  <si>
    <t>장비비</t>
  </si>
  <si>
    <t>A1</t>
  </si>
  <si>
    <t>A2</t>
  </si>
  <si>
    <t>A3</t>
  </si>
  <si>
    <t>C4</t>
  </si>
  <si>
    <t>B2</t>
  </si>
  <si>
    <t>B</t>
  </si>
  <si>
    <t>B1</t>
  </si>
  <si>
    <t>A</t>
  </si>
  <si>
    <t>C10</t>
  </si>
  <si>
    <t>C11</t>
  </si>
  <si>
    <t>C13</t>
  </si>
  <si>
    <t>C15</t>
  </si>
  <si>
    <t>C20</t>
  </si>
  <si>
    <t>C14</t>
  </si>
  <si>
    <t>C12</t>
  </si>
  <si>
    <t>C16</t>
  </si>
  <si>
    <t>C32</t>
  </si>
  <si>
    <t>C34</t>
  </si>
  <si>
    <t>C30</t>
  </si>
  <si>
    <t>C31</t>
  </si>
  <si>
    <t>C17</t>
  </si>
  <si>
    <t>C18</t>
  </si>
  <si>
    <t>C25</t>
  </si>
  <si>
    <t>F</t>
  </si>
  <si>
    <t>X</t>
  </si>
  <si>
    <t>D</t>
  </si>
  <si>
    <t>E</t>
  </si>
  <si>
    <t>C</t>
  </si>
  <si>
    <t>H</t>
  </si>
  <si>
    <t>C33</t>
  </si>
  <si>
    <t>Y</t>
  </si>
  <si>
    <t>J</t>
  </si>
  <si>
    <t>K</t>
  </si>
  <si>
    <t>노무비</t>
  </si>
  <si>
    <t>T 10, 포세린타일, 600*600</t>
    <phoneticPr fontId="7" type="noConversion"/>
  </si>
  <si>
    <t>TSB-150B, H:850</t>
    <phoneticPr fontId="7" type="noConversion"/>
  </si>
  <si>
    <t>공사명 : 일산병원 수술실 시설환경개선공사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</si>
</sst>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rgb="FF000000"/>
      <name val="맑은 고딕"/>
    </font>
    <font>
      <sz val="8"/>
      <color rgb="FF000080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3"/>
      <charset val="129"/>
    </font>
    <font>
      <b/>
      <sz val="8"/>
      <color rgb="FF800000"/>
      <name val="굴림체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E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4F4FD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1" xfId="0" quotePrefix="1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1" xfId="0" quotePrefix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right" vertical="center" shrinkToFit="1"/>
    </xf>
    <xf numFmtId="0" fontId="2" fillId="3" borderId="1" xfId="0" quotePrefix="1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left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right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quotePrefix="1" applyFont="1" applyBorder="1" applyAlignment="1">
      <alignment horizontal="right" vertical="center" shrinkToFit="1"/>
    </xf>
    <xf numFmtId="0" fontId="2" fillId="0" borderId="2" xfId="0" quotePrefix="1" applyFont="1" applyBorder="1" applyAlignment="1">
      <alignment horizontal="left" vertical="center" shrinkToFit="1"/>
    </xf>
    <xf numFmtId="0" fontId="2" fillId="0" borderId="3" xfId="0" quotePrefix="1" applyFont="1" applyBorder="1" applyAlignment="1">
      <alignment horizontal="left" vertical="center" shrinkToFit="1"/>
    </xf>
    <xf numFmtId="0" fontId="2" fillId="0" borderId="4" xfId="0" quotePrefix="1" applyFont="1" applyBorder="1" applyAlignment="1">
      <alignment horizontal="left" vertical="center" shrinkToFit="1"/>
    </xf>
    <xf numFmtId="0" fontId="2" fillId="3" borderId="1" xfId="0" quotePrefix="1" applyFont="1" applyFill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1" xfId="0" quotePrefix="1" applyFont="1" applyBorder="1" applyAlignment="1">
      <alignment horizontal="left" vertical="center" shrinkToFit="1"/>
    </xf>
    <xf numFmtId="176" fontId="0" fillId="0" borderId="0" xfId="0" applyNumberFormat="1" applyFont="1" applyFill="1" applyBorder="1" applyAlignment="1" applyProtection="1">
      <alignment horizontal="right" vertical="center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1" fontId="2" fillId="0" borderId="1" xfId="0" applyNumberFormat="1" applyFont="1" applyBorder="1" applyAlignment="1">
      <alignment horizontal="center" vertical="center" shrinkToFit="1"/>
    </xf>
    <xf numFmtId="1" fontId="2" fillId="0" borderId="1" xfId="0" applyNumberFormat="1" applyFont="1" applyFill="1" applyBorder="1" applyAlignment="1" applyProtection="1">
      <alignment horizontal="right" vertical="center" shrinkToFit="1"/>
    </xf>
    <xf numFmtId="1" fontId="2" fillId="3" borderId="1" xfId="0" applyNumberFormat="1" applyFont="1" applyFill="1" applyBorder="1" applyAlignment="1">
      <alignment horizontal="center" vertical="center" shrinkToFit="1"/>
    </xf>
    <xf numFmtId="1" fontId="2" fillId="3" borderId="1" xfId="0" applyNumberFormat="1" applyFont="1" applyFill="1" applyBorder="1" applyAlignment="1" applyProtection="1">
      <alignment horizontal="right" vertical="center" shrinkToFit="1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Font="1" applyFill="1" applyBorder="1" applyAlignment="1" applyProtection="1">
      <alignment horizontal="right" vertical="center"/>
    </xf>
    <xf numFmtId="1" fontId="2" fillId="0" borderId="1" xfId="0" applyNumberFormat="1" applyFont="1" applyBorder="1" applyAlignment="1">
      <alignment horizontal="right" vertical="center" shrinkToFit="1"/>
    </xf>
    <xf numFmtId="1" fontId="2" fillId="3" borderId="1" xfId="0" applyNumberFormat="1" applyFont="1" applyFill="1" applyBorder="1" applyAlignment="1">
      <alignment horizontal="right" vertical="center" shrinkToFit="1"/>
    </xf>
    <xf numFmtId="1" fontId="0" fillId="0" borderId="0" xfId="0" applyNumberFormat="1" applyAlignment="1">
      <alignment horizontal="right" vertical="center"/>
    </xf>
    <xf numFmtId="176" fontId="2" fillId="0" borderId="1" xfId="1" applyNumberFormat="1" applyFont="1" applyBorder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Fill="1" applyBorder="1" applyAlignment="1" applyProtection="1">
      <alignment horizontal="right" vertical="center"/>
    </xf>
    <xf numFmtId="0" fontId="2" fillId="3" borderId="1" xfId="0" quotePrefix="1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0" borderId="2" xfId="0" quotePrefix="1" applyFont="1" applyBorder="1" applyAlignment="1">
      <alignment horizontal="center" vertical="center" textRotation="255" shrinkToFit="1"/>
    </xf>
    <xf numFmtId="0" fontId="2" fillId="0" borderId="3" xfId="0" applyFont="1" applyBorder="1" applyAlignment="1">
      <alignment horizontal="center" vertical="center" textRotation="255" shrinkToFit="1"/>
    </xf>
    <xf numFmtId="0" fontId="2" fillId="0" borderId="4" xfId="0" applyFont="1" applyBorder="1" applyAlignment="1">
      <alignment horizontal="center" vertical="center" textRotation="255" shrinkToFit="1"/>
    </xf>
    <xf numFmtId="0" fontId="2" fillId="0" borderId="1" xfId="0" applyFont="1" applyBorder="1" applyAlignment="1">
      <alignment horizontal="center" vertical="center" textRotation="255" shrinkToFit="1"/>
    </xf>
    <xf numFmtId="0" fontId="2" fillId="0" borderId="2" xfId="0" applyFont="1" applyBorder="1" applyAlignment="1">
      <alignment horizontal="center" vertical="center" textRotation="255" shrinkToFit="1"/>
    </xf>
    <xf numFmtId="0" fontId="3" fillId="0" borderId="0" xfId="0" applyFont="1" applyAlignment="1">
      <alignment horizontal="center" vertical="center"/>
    </xf>
    <xf numFmtId="0" fontId="4" fillId="0" borderId="0" xfId="0" quotePrefix="1" applyFont="1" applyAlignment="1">
      <alignment vertical="center"/>
    </xf>
    <xf numFmtId="0" fontId="5" fillId="0" borderId="0" xfId="0" applyFont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 applyProtection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0" borderId="1" xfId="0" quotePrefix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6" fillId="4" borderId="1" xfId="0" quotePrefix="1" applyFont="1" applyFill="1" applyBorder="1" applyAlignment="1">
      <alignment horizontal="left" vertical="center" shrinkToFit="1"/>
    </xf>
    <xf numFmtId="0" fontId="6" fillId="4" borderId="1" xfId="0" applyFont="1" applyFill="1" applyBorder="1" applyAlignment="1">
      <alignment horizontal="left" vertical="center" shrinkToFit="1"/>
    </xf>
    <xf numFmtId="0" fontId="6" fillId="4" borderId="11" xfId="0" quotePrefix="1" applyFont="1" applyFill="1" applyBorder="1" applyAlignment="1">
      <alignment horizontal="left" vertical="center" shrinkToFit="1"/>
    </xf>
    <xf numFmtId="0" fontId="6" fillId="4" borderId="12" xfId="0" quotePrefix="1" applyFont="1" applyFill="1" applyBorder="1" applyAlignment="1">
      <alignment horizontal="left" vertical="center" shrinkToFit="1"/>
    </xf>
    <xf numFmtId="0" fontId="6" fillId="4" borderId="13" xfId="0" quotePrefix="1" applyFont="1" applyFill="1" applyBorder="1" applyAlignment="1">
      <alignment horizontal="left" vertical="center" shrinkToFit="1"/>
    </xf>
    <xf numFmtId="41" fontId="2" fillId="0" borderId="1" xfId="1" applyFont="1" applyBorder="1">
      <alignment vertical="center"/>
    </xf>
    <xf numFmtId="0" fontId="9" fillId="0" borderId="1" xfId="0" applyFont="1" applyBorder="1" applyAlignment="1">
      <alignment horizontal="right" vertical="center" shrinkToFit="1"/>
    </xf>
    <xf numFmtId="0" fontId="2" fillId="0" borderId="3" xfId="0" applyFont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396"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81" formatCode="#,###"/>
    </dxf>
    <dxf>
      <numFmt numFmtId="180" formatCode="#,##0.0#####"/>
    </dxf>
    <dxf>
      <numFmt numFmtId="177" formatCode="#,##0.00_ "/>
    </dxf>
    <dxf>
      <numFmt numFmtId="177" formatCode="#,##0.00_ "/>
    </dxf>
    <dxf>
      <numFmt numFmtId="177" formatCode="#,##0.00_ "/>
    </dxf>
    <dxf>
      <numFmt numFmtId="177" formatCode="#,##0.00_ "/>
    </dxf>
    <dxf>
      <numFmt numFmtId="177" formatCode="#,##0.00_ "/>
    </dxf>
    <dxf>
      <numFmt numFmtId="177" formatCode="#,##0.00_ "/>
    </dxf>
    <dxf>
      <numFmt numFmtId="177" formatCode="#,##0.00_ "/>
    </dxf>
    <dxf>
      <numFmt numFmtId="177" formatCode="#,##0.00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19D86"/>
  </sheetPr>
  <dimension ref="A1:K47"/>
  <sheetViews>
    <sheetView tabSelected="1" zoomScale="115" zoomScaleNormal="115" workbookViewId="0">
      <pane xSplit="3" ySplit="4" topLeftCell="D5" activePane="bottomRight" state="frozen"/>
      <selection pane="topRight"/>
      <selection pane="bottomLeft"/>
      <selection pane="bottomRight" activeCell="G1" sqref="G1:K1048576"/>
    </sheetView>
  </sheetViews>
  <sheetFormatPr defaultColWidth="9" defaultRowHeight="16.5" x14ac:dyDescent="0.3"/>
  <cols>
    <col min="1" max="2" width="3.75" customWidth="1"/>
    <col min="3" max="3" width="15.75" style="2" customWidth="1"/>
    <col min="4" max="4" width="55.75" style="2" customWidth="1"/>
    <col min="5" max="5" width="25.75" style="23" customWidth="1"/>
    <col min="6" max="6" width="19.75" style="2" customWidth="1"/>
    <col min="7" max="11" width="9" hidden="1" customWidth="1"/>
  </cols>
  <sheetData>
    <row r="1" spans="1:9" ht="30" customHeight="1" x14ac:dyDescent="0.3">
      <c r="A1" s="44" t="s">
        <v>110</v>
      </c>
      <c r="B1" s="44"/>
      <c r="C1" s="44"/>
      <c r="D1" s="44"/>
      <c r="E1" s="44"/>
      <c r="F1" s="44"/>
    </row>
    <row r="2" spans="1:9" ht="16.149999999999999" customHeight="1" x14ac:dyDescent="0.3">
      <c r="A2" s="45" t="s">
        <v>271</v>
      </c>
      <c r="B2" s="46"/>
      <c r="C2" s="46"/>
      <c r="D2" s="46"/>
      <c r="E2" s="46"/>
      <c r="F2" s="46"/>
    </row>
    <row r="3" spans="1:9" ht="12" customHeight="1" x14ac:dyDescent="0.3">
      <c r="A3" s="47" t="s">
        <v>19</v>
      </c>
      <c r="B3" s="48"/>
      <c r="C3" s="49"/>
      <c r="D3" s="53" t="s">
        <v>74</v>
      </c>
      <c r="E3" s="54" t="s">
        <v>75</v>
      </c>
      <c r="F3" s="53" t="s">
        <v>198</v>
      </c>
    </row>
    <row r="4" spans="1:9" ht="12" customHeight="1" x14ac:dyDescent="0.3">
      <c r="A4" s="50"/>
      <c r="B4" s="51"/>
      <c r="C4" s="52"/>
      <c r="D4" s="53"/>
      <c r="E4" s="54"/>
      <c r="F4" s="53"/>
    </row>
    <row r="5" spans="1:9" ht="13.15" customHeight="1" x14ac:dyDescent="0.3">
      <c r="A5" s="39" t="s">
        <v>99</v>
      </c>
      <c r="B5" s="39" t="s">
        <v>224</v>
      </c>
      <c r="C5" s="15" t="s">
        <v>111</v>
      </c>
      <c r="D5" s="15" t="s">
        <v>215</v>
      </c>
      <c r="E5" s="68">
        <f>ROUNDDOWN(집계표!E20-집계표!AU20,0)</f>
        <v>0</v>
      </c>
      <c r="F5" s="15" t="s">
        <v>215</v>
      </c>
      <c r="G5" s="1" t="s">
        <v>235</v>
      </c>
      <c r="H5">
        <v>0</v>
      </c>
      <c r="I5">
        <f t="shared" ref="I5:I32" si="0">E5</f>
        <v>0</v>
      </c>
    </row>
    <row r="6" spans="1:9" ht="13.15" customHeight="1" x14ac:dyDescent="0.3">
      <c r="A6" s="40"/>
      <c r="B6" s="40"/>
      <c r="C6" s="16" t="s">
        <v>100</v>
      </c>
      <c r="D6" s="16" t="s">
        <v>215</v>
      </c>
      <c r="E6" s="68">
        <f>ROUNDDOWN(E5*H6,0)</f>
        <v>0</v>
      </c>
      <c r="F6" s="16" t="s">
        <v>215</v>
      </c>
      <c r="G6" s="1" t="s">
        <v>236</v>
      </c>
      <c r="H6">
        <v>0</v>
      </c>
      <c r="I6">
        <f t="shared" si="0"/>
        <v>0</v>
      </c>
    </row>
    <row r="7" spans="1:9" ht="13.15" customHeight="1" x14ac:dyDescent="0.3">
      <c r="A7" s="41"/>
      <c r="B7" s="41"/>
      <c r="C7" s="17" t="s">
        <v>102</v>
      </c>
      <c r="D7" s="17" t="s">
        <v>215</v>
      </c>
      <c r="E7" s="68">
        <f>집계표!S20</f>
        <v>0</v>
      </c>
      <c r="F7" s="17" t="s">
        <v>215</v>
      </c>
      <c r="G7" s="1" t="s">
        <v>237</v>
      </c>
      <c r="H7">
        <v>0</v>
      </c>
      <c r="I7">
        <f t="shared" si="0"/>
        <v>0</v>
      </c>
    </row>
    <row r="8" spans="1:9" ht="13.15" customHeight="1" x14ac:dyDescent="0.3">
      <c r="A8" s="42"/>
      <c r="B8" s="42"/>
      <c r="C8" s="18" t="s">
        <v>7</v>
      </c>
      <c r="D8" s="18" t="s">
        <v>215</v>
      </c>
      <c r="E8" s="12">
        <f>SUM(E5:E6)-ABS(E7)</f>
        <v>0</v>
      </c>
      <c r="F8" s="18" t="s">
        <v>215</v>
      </c>
      <c r="G8" s="1" t="s">
        <v>242</v>
      </c>
      <c r="H8">
        <v>0</v>
      </c>
      <c r="I8">
        <f t="shared" si="0"/>
        <v>0</v>
      </c>
    </row>
    <row r="9" spans="1:9" ht="13.15" customHeight="1" x14ac:dyDescent="0.3">
      <c r="A9" s="43"/>
      <c r="B9" s="39" t="s">
        <v>268</v>
      </c>
      <c r="C9" s="15" t="s">
        <v>106</v>
      </c>
      <c r="D9" s="15" t="s">
        <v>215</v>
      </c>
      <c r="E9" s="68">
        <f>ROUNDDOWN(집계표!G20,0)</f>
        <v>0</v>
      </c>
      <c r="F9" s="15" t="s">
        <v>215</v>
      </c>
      <c r="G9" s="1" t="s">
        <v>241</v>
      </c>
      <c r="H9">
        <v>0</v>
      </c>
      <c r="I9">
        <f t="shared" si="0"/>
        <v>0</v>
      </c>
    </row>
    <row r="10" spans="1:9" ht="13.15" customHeight="1" x14ac:dyDescent="0.3">
      <c r="A10" s="41"/>
      <c r="B10" s="41"/>
      <c r="C10" s="17" t="s">
        <v>119</v>
      </c>
      <c r="D10" s="19" t="str">
        <f>"직.노*"&amp;H10*100&amp;"%"</f>
        <v>직.노*17.5%</v>
      </c>
      <c r="E10" s="68">
        <f>ROUNDDOWN(E9*H10,0)</f>
        <v>0</v>
      </c>
      <c r="F10" s="17" t="s">
        <v>215</v>
      </c>
      <c r="G10" s="1" t="s">
        <v>239</v>
      </c>
      <c r="H10">
        <v>0.17499999999999999</v>
      </c>
      <c r="I10">
        <f t="shared" si="0"/>
        <v>0</v>
      </c>
    </row>
    <row r="11" spans="1:9" ht="13.15" customHeight="1" x14ac:dyDescent="0.3">
      <c r="A11" s="42"/>
      <c r="B11" s="42"/>
      <c r="C11" s="18" t="s">
        <v>7</v>
      </c>
      <c r="D11" s="18" t="s">
        <v>215</v>
      </c>
      <c r="E11" s="12">
        <f>SUM(E9:E10)</f>
        <v>0</v>
      </c>
      <c r="F11" s="18" t="s">
        <v>215</v>
      </c>
      <c r="G11" s="1" t="s">
        <v>240</v>
      </c>
      <c r="H11">
        <v>0</v>
      </c>
      <c r="I11">
        <f t="shared" si="0"/>
        <v>0</v>
      </c>
    </row>
    <row r="12" spans="1:9" ht="13.15" customHeight="1" x14ac:dyDescent="0.3">
      <c r="A12" s="43"/>
      <c r="B12" s="39" t="s">
        <v>177</v>
      </c>
      <c r="C12" s="15" t="s">
        <v>18</v>
      </c>
      <c r="D12" s="15" t="s">
        <v>215</v>
      </c>
      <c r="E12" s="68">
        <f>ROUNDDOWN(집계표!I20,0)</f>
        <v>0</v>
      </c>
      <c r="F12" s="15" t="s">
        <v>215</v>
      </c>
      <c r="G12" s="1" t="s">
        <v>238</v>
      </c>
      <c r="H12">
        <v>0</v>
      </c>
      <c r="I12">
        <f t="shared" si="0"/>
        <v>0</v>
      </c>
    </row>
    <row r="13" spans="1:9" ht="13.15" customHeight="1" x14ac:dyDescent="0.3">
      <c r="A13" s="40"/>
      <c r="B13" s="40"/>
      <c r="C13" s="16" t="s">
        <v>107</v>
      </c>
      <c r="D13" s="20" t="str">
        <f>"(노)*"&amp;H13*100&amp;"%"</f>
        <v>(노)*3.56%</v>
      </c>
      <c r="E13" s="68">
        <f>ROUNDDOWN((E11)*H13,0)</f>
        <v>0</v>
      </c>
      <c r="F13" s="16" t="s">
        <v>215</v>
      </c>
      <c r="G13" s="1" t="s">
        <v>243</v>
      </c>
      <c r="H13">
        <v>3.56E-2</v>
      </c>
      <c r="I13">
        <f t="shared" si="0"/>
        <v>0</v>
      </c>
    </row>
    <row r="14" spans="1:9" ht="13.15" customHeight="1" x14ac:dyDescent="0.3">
      <c r="A14" s="40"/>
      <c r="B14" s="40"/>
      <c r="C14" s="16" t="s">
        <v>105</v>
      </c>
      <c r="D14" s="20" t="str">
        <f>"(노)*"&amp;H14*100&amp;"%"</f>
        <v>(노)*1.01%</v>
      </c>
      <c r="E14" s="68">
        <f>ROUNDDOWN((E11)*H14,0)</f>
        <v>0</v>
      </c>
      <c r="F14" s="16" t="s">
        <v>215</v>
      </c>
      <c r="G14" s="1" t="s">
        <v>244</v>
      </c>
      <c r="H14">
        <v>1.01E-2</v>
      </c>
      <c r="I14">
        <f t="shared" si="0"/>
        <v>0</v>
      </c>
    </row>
    <row r="15" spans="1:9" ht="13.15" customHeight="1" x14ac:dyDescent="0.3">
      <c r="A15" s="40"/>
      <c r="B15" s="40"/>
      <c r="C15" s="16" t="s">
        <v>108</v>
      </c>
      <c r="D15" s="20" t="str">
        <f>"(직.노)*"&amp;H15*100&amp;"%"</f>
        <v>(직.노)*3.595%</v>
      </c>
      <c r="E15" s="68">
        <f>ROUNDDOWN((E9)*H15,0)</f>
        <v>0</v>
      </c>
      <c r="F15" s="16" t="s">
        <v>215</v>
      </c>
      <c r="G15" s="1" t="s">
        <v>249</v>
      </c>
      <c r="H15">
        <v>3.5950000000000003E-2</v>
      </c>
      <c r="I15">
        <f t="shared" si="0"/>
        <v>0</v>
      </c>
    </row>
    <row r="16" spans="1:9" ht="13.15" customHeight="1" x14ac:dyDescent="0.3">
      <c r="A16" s="40"/>
      <c r="B16" s="40"/>
      <c r="C16" s="16" t="s">
        <v>117</v>
      </c>
      <c r="D16" s="20" t="str">
        <f>"(직.노)*"&amp;H16*100&amp;"%"</f>
        <v>(직.노)*4.75%</v>
      </c>
      <c r="E16" s="68">
        <f>ROUNDDOWN((E9)*H16,0)</f>
        <v>0</v>
      </c>
      <c r="F16" s="16" t="s">
        <v>215</v>
      </c>
      <c r="G16" s="1" t="s">
        <v>245</v>
      </c>
      <c r="H16">
        <v>4.7500000000000001E-2</v>
      </c>
      <c r="I16">
        <f t="shared" si="0"/>
        <v>0</v>
      </c>
    </row>
    <row r="17" spans="1:9" ht="13.15" customHeight="1" x14ac:dyDescent="0.3">
      <c r="A17" s="40"/>
      <c r="B17" s="40"/>
      <c r="C17" s="16" t="s">
        <v>81</v>
      </c>
      <c r="D17" s="20" t="str">
        <f>"(건강보험료)*"&amp;H17*100&amp;"%"</f>
        <v>(건강보험료)*13.14%</v>
      </c>
      <c r="E17" s="68">
        <f>ROUNDDOWN((E15)*H17,0)</f>
        <v>0</v>
      </c>
      <c r="F17" s="16" t="s">
        <v>215</v>
      </c>
      <c r="G17" s="1" t="s">
        <v>248</v>
      </c>
      <c r="H17">
        <v>0.13140000000000002</v>
      </c>
      <c r="I17">
        <f t="shared" si="0"/>
        <v>0</v>
      </c>
    </row>
    <row r="18" spans="1:9" ht="13.15" customHeight="1" x14ac:dyDescent="0.3">
      <c r="A18" s="40"/>
      <c r="B18" s="40"/>
      <c r="C18" s="16" t="s">
        <v>109</v>
      </c>
      <c r="D18" s="20" t="str">
        <f>"(직.노)*"&amp;H18*100&amp;"%"</f>
        <v>(직.노)*2.3%</v>
      </c>
      <c r="E18" s="68">
        <f>ROUNDDOWN((E9)*H18,0)</f>
        <v>0</v>
      </c>
      <c r="F18" s="16" t="s">
        <v>215</v>
      </c>
      <c r="G18" s="1" t="s">
        <v>246</v>
      </c>
      <c r="H18">
        <v>2.3E-2</v>
      </c>
      <c r="I18">
        <f t="shared" si="0"/>
        <v>0</v>
      </c>
    </row>
    <row r="19" spans="1:9" ht="13.15" customHeight="1" x14ac:dyDescent="0.3">
      <c r="A19" s="40"/>
      <c r="B19" s="40"/>
      <c r="C19" s="16" t="s">
        <v>79</v>
      </c>
      <c r="D19" s="20" t="str">
        <f>"(재+직.노+(관급-0)/1.1)*"&amp;H19*100&amp;"%"&amp;" &lt; (재+직.노)*3.11%*1.2"</f>
        <v>(재+직.노+(관급-0)/1.1)*3.11% &lt; (재+직.노)*3.11%*1.2</v>
      </c>
      <c r="E19" s="68">
        <f>ROUNDDOWN((E8+E9+(E39-0)/1.1)*H19,0)</f>
        <v>0</v>
      </c>
      <c r="F19" s="16" t="s">
        <v>127</v>
      </c>
      <c r="G19" s="1" t="s">
        <v>250</v>
      </c>
      <c r="H19">
        <v>3.1099999999999999E-2</v>
      </c>
      <c r="I19">
        <f t="shared" si="0"/>
        <v>0</v>
      </c>
    </row>
    <row r="20" spans="1:9" ht="13.15" customHeight="1" x14ac:dyDescent="0.3">
      <c r="A20" s="40"/>
      <c r="B20" s="40"/>
      <c r="C20" s="16" t="s">
        <v>13</v>
      </c>
      <c r="D20" s="20" t="str">
        <f>"(재+노)*"&amp;H20*100&amp;"%"</f>
        <v>(재+노)*5%</v>
      </c>
      <c r="E20" s="68">
        <f>ROUNDDOWN((E8+E11)*H20,0)</f>
        <v>0</v>
      </c>
      <c r="F20" s="16" t="s">
        <v>215</v>
      </c>
      <c r="G20" s="1" t="s">
        <v>247</v>
      </c>
      <c r="H20">
        <v>0.05</v>
      </c>
      <c r="I20">
        <f t="shared" si="0"/>
        <v>0</v>
      </c>
    </row>
    <row r="21" spans="1:9" ht="13.15" customHeight="1" x14ac:dyDescent="0.3">
      <c r="A21" s="40"/>
      <c r="B21" s="40"/>
      <c r="C21" s="16" t="s">
        <v>112</v>
      </c>
      <c r="D21" s="20" t="str">
        <f>"(재+직.노+기.경)*"&amp;H21*100&amp;"%"</f>
        <v>(재+직.노+기.경)*0.3%</v>
      </c>
      <c r="E21" s="68">
        <f>ROUNDDOWN((E8+E9+E12)*H21,0)</f>
        <v>0</v>
      </c>
      <c r="F21" s="16" t="s">
        <v>215</v>
      </c>
      <c r="G21" s="1" t="s">
        <v>257</v>
      </c>
      <c r="H21">
        <v>3.0000000000000001E-3</v>
      </c>
      <c r="I21">
        <f t="shared" si="0"/>
        <v>0</v>
      </c>
    </row>
    <row r="22" spans="1:9" ht="13.15" customHeight="1" x14ac:dyDescent="0.3">
      <c r="A22" s="40"/>
      <c r="B22" s="40"/>
      <c r="C22" s="16" t="s">
        <v>80</v>
      </c>
      <c r="D22" s="20" t="str">
        <f>"(재+직.노+기.경)*"&amp;H22*100&amp;"%"</f>
        <v>(재+직.노+기.경)*0.081%</v>
      </c>
      <c r="E22" s="68">
        <f>ROUNDDOWN((E8+E9+E12)*H22,0)</f>
        <v>0</v>
      </c>
      <c r="F22" s="16" t="s">
        <v>215</v>
      </c>
      <c r="G22" s="1" t="s">
        <v>253</v>
      </c>
      <c r="H22">
        <v>8.1000000000000006E-4</v>
      </c>
      <c r="I22">
        <f t="shared" si="0"/>
        <v>0</v>
      </c>
    </row>
    <row r="23" spans="1:9" ht="13.15" customHeight="1" x14ac:dyDescent="0.3">
      <c r="A23" s="40"/>
      <c r="B23" s="40"/>
      <c r="C23" s="16" t="s">
        <v>76</v>
      </c>
      <c r="D23" s="20" t="str">
        <f>"(재+직.노+기.경)*"&amp;H23*100&amp;"%"&amp;"*(6/12)"</f>
        <v>(재+직.노+기.경)*0.0108%*(6/12)</v>
      </c>
      <c r="E23" s="68">
        <f>ROUNDDOWN((E8+E9+E12)*H23*(6/12),0)</f>
        <v>0</v>
      </c>
      <c r="F23" s="16" t="s">
        <v>215</v>
      </c>
      <c r="G23" s="1" t="s">
        <v>254</v>
      </c>
      <c r="H23">
        <v>1.0800000000000001E-4</v>
      </c>
      <c r="I23">
        <f t="shared" si="0"/>
        <v>0</v>
      </c>
    </row>
    <row r="24" spans="1:9" ht="13.15" customHeight="1" x14ac:dyDescent="0.3">
      <c r="A24" s="40"/>
      <c r="B24" s="40"/>
      <c r="C24" s="16" t="s">
        <v>78</v>
      </c>
      <c r="D24" s="20" t="str">
        <f>"(재+직.노+기.경)*"&amp;H24*100&amp;"%"</f>
        <v>(재+직.노+기.경)*0.07%</v>
      </c>
      <c r="E24" s="68">
        <f>ROUNDDOWN((E8+E9+E12)*H24,0)</f>
        <v>0</v>
      </c>
      <c r="F24" s="16" t="s">
        <v>215</v>
      </c>
      <c r="G24" s="1" t="s">
        <v>251</v>
      </c>
      <c r="H24">
        <v>7.000000000000001E-4</v>
      </c>
      <c r="I24">
        <f t="shared" si="0"/>
        <v>0</v>
      </c>
    </row>
    <row r="25" spans="1:9" ht="13.15" customHeight="1" x14ac:dyDescent="0.3">
      <c r="A25" s="40"/>
      <c r="B25" s="40"/>
      <c r="C25" s="16" t="s">
        <v>101</v>
      </c>
      <c r="D25" s="16" t="s">
        <v>215</v>
      </c>
      <c r="E25" s="68">
        <f>집계표!AD20</f>
        <v>0</v>
      </c>
      <c r="F25" s="16" t="s">
        <v>215</v>
      </c>
      <c r="G25" s="1" t="s">
        <v>255</v>
      </c>
      <c r="H25">
        <v>0</v>
      </c>
      <c r="I25">
        <f t="shared" si="0"/>
        <v>0</v>
      </c>
    </row>
    <row r="26" spans="1:9" ht="13.15" customHeight="1" x14ac:dyDescent="0.3">
      <c r="A26" s="40"/>
      <c r="B26" s="40"/>
      <c r="C26" s="16" t="s">
        <v>116</v>
      </c>
      <c r="D26" s="16" t="s">
        <v>215</v>
      </c>
      <c r="E26" s="68">
        <f>집계표!AE20</f>
        <v>0</v>
      </c>
      <c r="F26" s="16" t="s">
        <v>215</v>
      </c>
      <c r="G26" s="1" t="s">
        <v>256</v>
      </c>
      <c r="H26">
        <v>0</v>
      </c>
      <c r="I26">
        <f t="shared" si="0"/>
        <v>0</v>
      </c>
    </row>
    <row r="27" spans="1:9" ht="13.15" customHeight="1" x14ac:dyDescent="0.3">
      <c r="A27" s="40"/>
      <c r="B27" s="40"/>
      <c r="C27" s="16" t="s">
        <v>200</v>
      </c>
      <c r="D27" s="20" t="str">
        <f>"(노)*"&amp;H27*100&amp;"%"</f>
        <v>(노)*0.09%</v>
      </c>
      <c r="E27" s="68">
        <f>ROUNDDOWN((E11)*H27,0)</f>
        <v>0</v>
      </c>
      <c r="F27" s="16" t="s">
        <v>215</v>
      </c>
      <c r="G27" s="1" t="s">
        <v>252</v>
      </c>
      <c r="H27">
        <v>8.9999999999999998E-4</v>
      </c>
      <c r="I27">
        <f t="shared" si="0"/>
        <v>0</v>
      </c>
    </row>
    <row r="28" spans="1:9" ht="13.15" customHeight="1" x14ac:dyDescent="0.3">
      <c r="A28" s="41"/>
      <c r="B28" s="41"/>
      <c r="C28" s="17" t="s">
        <v>199</v>
      </c>
      <c r="D28" s="19" t="str">
        <f>"(노)*"&amp;H28*100&amp;"%"</f>
        <v>(노)*0.006%</v>
      </c>
      <c r="E28" s="68">
        <f>ROUNDDOWN((E11)*H28,0)</f>
        <v>0</v>
      </c>
      <c r="F28" s="17" t="s">
        <v>215</v>
      </c>
      <c r="G28" s="1" t="s">
        <v>264</v>
      </c>
      <c r="H28">
        <v>5.9999999999999995E-5</v>
      </c>
      <c r="I28">
        <f t="shared" si="0"/>
        <v>0</v>
      </c>
    </row>
    <row r="29" spans="1:9" ht="13.15" customHeight="1" x14ac:dyDescent="0.3">
      <c r="A29" s="42"/>
      <c r="B29" s="42"/>
      <c r="C29" s="18" t="s">
        <v>7</v>
      </c>
      <c r="D29" s="18" t="s">
        <v>215</v>
      </c>
      <c r="E29" s="12">
        <f>SUM(E12:E28)</f>
        <v>0</v>
      </c>
      <c r="F29" s="18" t="s">
        <v>215</v>
      </c>
      <c r="G29" s="1" t="s">
        <v>262</v>
      </c>
      <c r="H29">
        <v>0</v>
      </c>
      <c r="I29">
        <f t="shared" si="0"/>
        <v>0</v>
      </c>
    </row>
    <row r="30" spans="1:9" ht="13.15" customHeight="1" x14ac:dyDescent="0.3">
      <c r="A30" s="42"/>
      <c r="B30" s="55" t="s">
        <v>77</v>
      </c>
      <c r="C30" s="56"/>
      <c r="D30" s="18" t="s">
        <v>215</v>
      </c>
      <c r="E30" s="12">
        <f>E8+E11+E29</f>
        <v>0</v>
      </c>
      <c r="F30" s="18" t="s">
        <v>215</v>
      </c>
      <c r="G30" s="1" t="s">
        <v>259</v>
      </c>
      <c r="H30">
        <v>0</v>
      </c>
      <c r="I30">
        <f t="shared" si="0"/>
        <v>0</v>
      </c>
    </row>
    <row r="31" spans="1:9" ht="13.15" customHeight="1" x14ac:dyDescent="0.3">
      <c r="A31" s="57" t="s">
        <v>103</v>
      </c>
      <c r="B31" s="58"/>
      <c r="C31" s="58"/>
      <c r="D31" s="21" t="str">
        <f>"(재+노+경)*"&amp;H31*100&amp;"%"</f>
        <v>(재+노+경)*8%</v>
      </c>
      <c r="E31" s="8">
        <f>ROUNDDOWN((E8+E11+E29)*H31,0)</f>
        <v>0</v>
      </c>
      <c r="F31" s="22" t="s">
        <v>215</v>
      </c>
      <c r="G31" s="1" t="s">
        <v>260</v>
      </c>
      <c r="H31">
        <v>0.08</v>
      </c>
      <c r="I31">
        <f t="shared" si="0"/>
        <v>0</v>
      </c>
    </row>
    <row r="32" spans="1:9" ht="13.15" customHeight="1" x14ac:dyDescent="0.3">
      <c r="A32" s="57" t="s">
        <v>102</v>
      </c>
      <c r="B32" s="58"/>
      <c r="C32" s="58"/>
      <c r="D32" s="22" t="s">
        <v>215</v>
      </c>
      <c r="E32" s="8">
        <f>ROUNDDOWN(집계표!AF20,0)</f>
        <v>0</v>
      </c>
      <c r="F32" s="22" t="s">
        <v>215</v>
      </c>
      <c r="G32" s="1" t="s">
        <v>207</v>
      </c>
      <c r="H32">
        <v>0</v>
      </c>
      <c r="I32">
        <f t="shared" si="0"/>
        <v>0</v>
      </c>
    </row>
    <row r="33" spans="1:9" ht="13.15" customHeight="1" x14ac:dyDescent="0.3">
      <c r="A33" s="57" t="s">
        <v>8</v>
      </c>
      <c r="B33" s="58"/>
      <c r="C33" s="58"/>
      <c r="D33" s="21" t="str">
        <f>"(노+경+일)*"&amp;H33*100&amp;"%"</f>
        <v>(노+경+일)*15%</v>
      </c>
      <c r="E33" s="8">
        <f>ROUNDDOWN((E11+E29+E31)*H33,0)</f>
        <v>0</v>
      </c>
      <c r="F33" s="22" t="s">
        <v>215</v>
      </c>
      <c r="G33" s="1" t="s">
        <v>261</v>
      </c>
      <c r="H33">
        <v>0.15</v>
      </c>
      <c r="I33">
        <f>(I11+I29+I31)*H33</f>
        <v>0</v>
      </c>
    </row>
    <row r="34" spans="1:9" ht="13.15" customHeight="1" x14ac:dyDescent="0.3">
      <c r="A34" s="57" t="s">
        <v>113</v>
      </c>
      <c r="B34" s="58"/>
      <c r="C34" s="58"/>
      <c r="D34" s="22" t="s">
        <v>215</v>
      </c>
      <c r="E34" s="8">
        <f>ROUNDDOWN(집계표!W20,0)</f>
        <v>0</v>
      </c>
      <c r="F34" s="22" t="s">
        <v>215</v>
      </c>
      <c r="G34" s="1" t="s">
        <v>209</v>
      </c>
      <c r="H34">
        <v>0</v>
      </c>
      <c r="I34">
        <f>E34</f>
        <v>0</v>
      </c>
    </row>
    <row r="35" spans="1:9" ht="13.15" customHeight="1" x14ac:dyDescent="0.3">
      <c r="A35" s="57" t="s">
        <v>10</v>
      </c>
      <c r="B35" s="58"/>
      <c r="C35" s="58"/>
      <c r="D35" s="22" t="s">
        <v>215</v>
      </c>
      <c r="E35" s="8">
        <f>SUM(E30:E34)</f>
        <v>0</v>
      </c>
      <c r="F35" s="22" t="s">
        <v>215</v>
      </c>
      <c r="G35" s="1" t="s">
        <v>258</v>
      </c>
      <c r="H35">
        <v>0</v>
      </c>
      <c r="I35">
        <f>SUM(I30:I34)</f>
        <v>0</v>
      </c>
    </row>
    <row r="36" spans="1:9" ht="13.15" customHeight="1" x14ac:dyDescent="0.3">
      <c r="A36" s="57" t="s">
        <v>104</v>
      </c>
      <c r="B36" s="58"/>
      <c r="C36" s="58"/>
      <c r="D36" s="21" t="str">
        <f>"(총원가)*"&amp;H36*100&amp;"%"</f>
        <v>(총원가)*10%</v>
      </c>
      <c r="E36" s="8">
        <f>ROUNDDOWN(((E37)/110)*10,0)+J36</f>
        <v>0</v>
      </c>
      <c r="F36" s="22" t="s">
        <v>215</v>
      </c>
      <c r="G36" s="1" t="s">
        <v>263</v>
      </c>
      <c r="H36">
        <v>0.1</v>
      </c>
      <c r="I36">
        <f>ROUNDDOWN((I35)*H36,0)+24</f>
        <v>24</v>
      </c>
    </row>
    <row r="37" spans="1:9" ht="13.15" customHeight="1" x14ac:dyDescent="0.3">
      <c r="A37" s="55" t="s">
        <v>4</v>
      </c>
      <c r="B37" s="56"/>
      <c r="C37" s="56"/>
      <c r="D37" s="18" t="s">
        <v>215</v>
      </c>
      <c r="E37" s="12">
        <f>INT(I37/1000)*1000</f>
        <v>0</v>
      </c>
      <c r="F37" s="18" t="s">
        <v>215</v>
      </c>
      <c r="G37" s="1" t="s">
        <v>265</v>
      </c>
      <c r="H37">
        <v>0</v>
      </c>
      <c r="I37">
        <f>I35+I36</f>
        <v>24</v>
      </c>
    </row>
    <row r="38" spans="1:9" ht="13.15" hidden="1" customHeight="1" x14ac:dyDescent="0.3">
      <c r="A38" s="57" t="s">
        <v>56</v>
      </c>
      <c r="B38" s="58"/>
      <c r="C38" s="58"/>
      <c r="D38" s="22" t="s">
        <v>215</v>
      </c>
      <c r="E38" s="12">
        <f>집계표!AG20</f>
        <v>0</v>
      </c>
      <c r="F38" s="22" t="s">
        <v>215</v>
      </c>
      <c r="G38" s="1" t="s">
        <v>220</v>
      </c>
      <c r="H38">
        <v>0</v>
      </c>
      <c r="I38">
        <f>E38</f>
        <v>0</v>
      </c>
    </row>
    <row r="39" spans="1:9" ht="13.15" hidden="1" customHeight="1" x14ac:dyDescent="0.3">
      <c r="A39" s="57" t="s">
        <v>114</v>
      </c>
      <c r="B39" s="58"/>
      <c r="C39" s="58"/>
      <c r="D39" s="22" t="s">
        <v>215</v>
      </c>
      <c r="E39" s="12">
        <f>집계표!AA20</f>
        <v>0</v>
      </c>
      <c r="F39" s="22" t="s">
        <v>215</v>
      </c>
      <c r="G39" s="1" t="s">
        <v>266</v>
      </c>
      <c r="H39">
        <v>0</v>
      </c>
      <c r="I39">
        <f>E39</f>
        <v>0</v>
      </c>
    </row>
    <row r="40" spans="1:9" ht="13.15" hidden="1" customHeight="1" x14ac:dyDescent="0.3">
      <c r="A40" s="57" t="s">
        <v>115</v>
      </c>
      <c r="B40" s="58"/>
      <c r="C40" s="58"/>
      <c r="D40" s="22" t="s">
        <v>215</v>
      </c>
      <c r="E40" s="12">
        <f>집계표!Z20</f>
        <v>0</v>
      </c>
      <c r="F40" s="22" t="s">
        <v>215</v>
      </c>
      <c r="G40" s="1" t="s">
        <v>267</v>
      </c>
      <c r="H40">
        <v>0</v>
      </c>
      <c r="I40">
        <f>E40</f>
        <v>0</v>
      </c>
    </row>
    <row r="41" spans="1:9" ht="13.15" customHeight="1" x14ac:dyDescent="0.3">
      <c r="A41" s="55" t="s">
        <v>118</v>
      </c>
      <c r="B41" s="56"/>
      <c r="C41" s="56"/>
      <c r="D41" s="18" t="s">
        <v>215</v>
      </c>
      <c r="E41" s="12">
        <f>ROUNDDOWN(E37+E38+E39+E40,0)</f>
        <v>0</v>
      </c>
      <c r="F41" s="18" t="s">
        <v>215</v>
      </c>
      <c r="H41">
        <v>0</v>
      </c>
      <c r="I41">
        <f>I37+I38+I39+I40</f>
        <v>24</v>
      </c>
    </row>
    <row r="43" spans="1:9" x14ac:dyDescent="0.3">
      <c r="D43" s="35"/>
      <c r="F43" s="35"/>
    </row>
    <row r="44" spans="1:9" x14ac:dyDescent="0.3">
      <c r="D44" s="35"/>
      <c r="E44" s="36"/>
      <c r="F44" s="35"/>
    </row>
    <row r="45" spans="1:9" x14ac:dyDescent="0.3">
      <c r="D45" s="35"/>
    </row>
    <row r="46" spans="1:9" x14ac:dyDescent="0.3">
      <c r="D46" s="35"/>
    </row>
    <row r="47" spans="1:9" x14ac:dyDescent="0.3">
      <c r="D47" s="35"/>
      <c r="E47" s="36"/>
    </row>
  </sheetData>
  <mergeCells count="22">
    <mergeCell ref="A41:C41"/>
    <mergeCell ref="B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B5:B8"/>
    <mergeCell ref="B9:B11"/>
    <mergeCell ref="B12:B29"/>
    <mergeCell ref="A5:A30"/>
    <mergeCell ref="A1:F1"/>
    <mergeCell ref="A2:F2"/>
    <mergeCell ref="A3:C4"/>
    <mergeCell ref="D3:D4"/>
    <mergeCell ref="E3:E4"/>
    <mergeCell ref="F3:F4"/>
  </mergeCells>
  <phoneticPr fontId="7" type="noConversion"/>
  <conditionalFormatting sqref="A5:D41 F5:F41">
    <cfRule type="containsText" dxfId="395" priority="23" stopIfTrue="1" operator="containsText" text=".">
      <formula>NOT(ISERROR(SEARCH(".",A5)))</formula>
    </cfRule>
    <cfRule type="notContainsText" dxfId="394" priority="24" stopIfTrue="1" operator="notContains" text=".">
      <formula>ISERROR(SEARCH(".",A5))</formula>
    </cfRule>
  </conditionalFormatting>
  <conditionalFormatting sqref="E5:E7">
    <cfRule type="containsText" dxfId="19" priority="19" stopIfTrue="1" operator="containsText" text=".">
      <formula>NOT(ISERROR(SEARCH(".",E5)))</formula>
    </cfRule>
    <cfRule type="notContainsText" dxfId="18" priority="20" stopIfTrue="1" operator="notContains" text=".">
      <formula>ISERROR(SEARCH(".",E5))</formula>
    </cfRule>
  </conditionalFormatting>
  <conditionalFormatting sqref="E9:E10">
    <cfRule type="containsText" dxfId="17" priority="17" stopIfTrue="1" operator="containsText" text=".">
      <formula>NOT(ISERROR(SEARCH(".",E9)))</formula>
    </cfRule>
    <cfRule type="notContainsText" dxfId="16" priority="18" stopIfTrue="1" operator="notContains" text=".">
      <formula>ISERROR(SEARCH(".",E9))</formula>
    </cfRule>
  </conditionalFormatting>
  <conditionalFormatting sqref="E15:E28">
    <cfRule type="containsText" dxfId="15" priority="15" stopIfTrue="1" operator="containsText" text=".">
      <formula>NOT(ISERROR(SEARCH(".",E15)))</formula>
    </cfRule>
    <cfRule type="notContainsText" dxfId="14" priority="16" stopIfTrue="1" operator="notContains" text=".">
      <formula>ISERROR(SEARCH(".",E15))</formula>
    </cfRule>
  </conditionalFormatting>
  <conditionalFormatting sqref="E12:E14">
    <cfRule type="containsText" dxfId="13" priority="13" stopIfTrue="1" operator="containsText" text=".">
      <formula>NOT(ISERROR(SEARCH(".",E12)))</formula>
    </cfRule>
    <cfRule type="notContainsText" dxfId="12" priority="14" stopIfTrue="1" operator="notContains" text=".">
      <formula>ISERROR(SEARCH(".",E12))</formula>
    </cfRule>
  </conditionalFormatting>
  <conditionalFormatting sqref="E31:E36">
    <cfRule type="containsText" dxfId="11" priority="11" stopIfTrue="1" operator="containsText" text=".">
      <formula>NOT(ISERROR(SEARCH(".",E31)))</formula>
    </cfRule>
    <cfRule type="notContainsText" dxfId="10" priority="12" stopIfTrue="1" operator="notContains" text=".">
      <formula>ISERROR(SEARCH(".",E31))</formula>
    </cfRule>
  </conditionalFormatting>
  <conditionalFormatting sqref="E8">
    <cfRule type="containsText" dxfId="9" priority="9" stopIfTrue="1" operator="containsText" text=".">
      <formula>NOT(ISERROR(SEARCH(".",E8)))</formula>
    </cfRule>
    <cfRule type="notContainsText" dxfId="8" priority="10" stopIfTrue="1" operator="notContains" text=".">
      <formula>ISERROR(SEARCH(".",E8))</formula>
    </cfRule>
  </conditionalFormatting>
  <conditionalFormatting sqref="E11">
    <cfRule type="containsText" dxfId="7" priority="7" stopIfTrue="1" operator="containsText" text=".">
      <formula>NOT(ISERROR(SEARCH(".",E11)))</formula>
    </cfRule>
    <cfRule type="notContainsText" dxfId="6" priority="8" stopIfTrue="1" operator="notContains" text=".">
      <formula>ISERROR(SEARCH(".",E11))</formula>
    </cfRule>
  </conditionalFormatting>
  <conditionalFormatting sqref="E29">
    <cfRule type="containsText" dxfId="5" priority="5" stopIfTrue="1" operator="containsText" text=".">
      <formula>NOT(ISERROR(SEARCH(".",E29)))</formula>
    </cfRule>
    <cfRule type="notContainsText" dxfId="4" priority="6" stopIfTrue="1" operator="notContains" text=".">
      <formula>ISERROR(SEARCH(".",E29))</formula>
    </cfRule>
  </conditionalFormatting>
  <conditionalFormatting sqref="E30">
    <cfRule type="containsText" dxfId="3" priority="3" stopIfTrue="1" operator="containsText" text=".">
      <formula>NOT(ISERROR(SEARCH(".",E30)))</formula>
    </cfRule>
    <cfRule type="notContainsText" dxfId="2" priority="4" stopIfTrue="1" operator="notContains" text=".">
      <formula>ISERROR(SEARCH(".",E30))</formula>
    </cfRule>
  </conditionalFormatting>
  <conditionalFormatting sqref="E37:E41">
    <cfRule type="containsText" dxfId="1" priority="1" stopIfTrue="1" operator="containsText" text=".">
      <formula>NOT(ISERROR(SEARCH(".",E37)))</formula>
    </cfRule>
    <cfRule type="notContainsText" dxfId="0" priority="2" stopIfTrue="1" operator="notContains" text=".">
      <formula>ISERROR(SEARCH(".",E37))</formula>
    </cfRule>
  </conditionalFormatting>
  <pageMargins left="0.74541664123535156" right="0" top="0.5486111044883728" bottom="0.1388888955116272" header="0.30000001192092896" footer="0.1388888955116272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19D86"/>
  </sheetPr>
  <dimension ref="A1:AX36"/>
  <sheetViews>
    <sheetView zoomScaleNormal="100" workbookViewId="0">
      <pane xSplit="3" ySplit="4" topLeftCell="E5" activePane="bottomRight" state="frozen"/>
      <selection pane="topRight"/>
      <selection pane="bottomLeft"/>
      <selection pane="bottomRight" activeCell="AY1" sqref="AY1"/>
    </sheetView>
  </sheetViews>
  <sheetFormatPr defaultColWidth="9" defaultRowHeight="16.5" x14ac:dyDescent="0.3"/>
  <cols>
    <col min="1" max="1" width="41.75" style="2" customWidth="1"/>
    <col min="2" max="2" width="4.75" style="3" customWidth="1"/>
    <col min="3" max="3" width="4.75" style="29" customWidth="1"/>
    <col min="4" max="4" width="7.75" style="30" customWidth="1"/>
    <col min="5" max="5" width="9.75" style="30" customWidth="1"/>
    <col min="6" max="6" width="7.75" style="30" customWidth="1"/>
    <col min="7" max="7" width="9.75" style="30" customWidth="1"/>
    <col min="8" max="8" width="7.75" style="30" customWidth="1"/>
    <col min="9" max="9" width="9.75" style="30" customWidth="1"/>
    <col min="10" max="10" width="7.75" style="30" customWidth="1"/>
    <col min="11" max="11" width="9.75" style="30" customWidth="1"/>
    <col min="12" max="12" width="6.75" style="2" customWidth="1"/>
    <col min="13" max="50" width="0" hidden="1" customWidth="1"/>
  </cols>
  <sheetData>
    <row r="1" spans="1:50" ht="30" customHeight="1" x14ac:dyDescent="0.3">
      <c r="A1" s="44" t="s">
        <v>73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50" ht="22.9" customHeight="1" x14ac:dyDescent="0.3">
      <c r="A2" s="45" t="s">
        <v>271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50" ht="22.9" customHeight="1" x14ac:dyDescent="0.3">
      <c r="A3" s="53" t="s">
        <v>59</v>
      </c>
      <c r="B3" s="53" t="s">
        <v>203</v>
      </c>
      <c r="C3" s="59" t="s">
        <v>216</v>
      </c>
      <c r="D3" s="60" t="s">
        <v>148</v>
      </c>
      <c r="E3" s="60"/>
      <c r="F3" s="60" t="s">
        <v>147</v>
      </c>
      <c r="G3" s="60"/>
      <c r="H3" s="60" t="s">
        <v>29</v>
      </c>
      <c r="I3" s="60"/>
      <c r="J3" s="60" t="s">
        <v>30</v>
      </c>
      <c r="K3" s="60"/>
      <c r="L3" s="53" t="s">
        <v>230</v>
      </c>
    </row>
    <row r="4" spans="1:50" ht="22.9" customHeight="1" x14ac:dyDescent="0.3">
      <c r="A4" s="53"/>
      <c r="B4" s="53"/>
      <c r="C4" s="59"/>
      <c r="D4" s="24" t="s">
        <v>137</v>
      </c>
      <c r="E4" s="24" t="s">
        <v>149</v>
      </c>
      <c r="F4" s="24" t="s">
        <v>137</v>
      </c>
      <c r="G4" s="24" t="s">
        <v>149</v>
      </c>
      <c r="H4" s="24" t="s">
        <v>137</v>
      </c>
      <c r="I4" s="24" t="s">
        <v>149</v>
      </c>
      <c r="J4" s="24" t="s">
        <v>137</v>
      </c>
      <c r="K4" s="24" t="s">
        <v>149</v>
      </c>
      <c r="L4" s="53"/>
      <c r="M4" t="s">
        <v>140</v>
      </c>
      <c r="N4" t="s">
        <v>135</v>
      </c>
      <c r="O4" t="s">
        <v>136</v>
      </c>
      <c r="P4" t="s">
        <v>138</v>
      </c>
      <c r="Q4" t="s">
        <v>144</v>
      </c>
      <c r="R4" t="s">
        <v>231</v>
      </c>
      <c r="S4" t="s">
        <v>167</v>
      </c>
      <c r="T4" t="s">
        <v>232</v>
      </c>
      <c r="U4" t="s">
        <v>229</v>
      </c>
      <c r="V4" t="s">
        <v>234</v>
      </c>
      <c r="W4" t="s">
        <v>173</v>
      </c>
      <c r="X4" t="s">
        <v>233</v>
      </c>
      <c r="Y4" t="s">
        <v>165</v>
      </c>
      <c r="Z4" t="s">
        <v>169</v>
      </c>
      <c r="AA4" t="s">
        <v>166</v>
      </c>
      <c r="AB4" t="s">
        <v>170</v>
      </c>
      <c r="AC4" t="s">
        <v>179</v>
      </c>
      <c r="AD4" t="s">
        <v>188</v>
      </c>
      <c r="AE4" t="s">
        <v>191</v>
      </c>
      <c r="AF4" t="s">
        <v>54</v>
      </c>
      <c r="AG4" t="s">
        <v>56</v>
      </c>
      <c r="AH4" t="s">
        <v>189</v>
      </c>
      <c r="AI4" t="s">
        <v>199</v>
      </c>
      <c r="AJ4" t="s">
        <v>200</v>
      </c>
      <c r="AK4" t="s">
        <v>178</v>
      </c>
      <c r="AL4" t="s">
        <v>201</v>
      </c>
      <c r="AM4" t="s">
        <v>192</v>
      </c>
      <c r="AN4" t="s">
        <v>193</v>
      </c>
      <c r="AO4" t="s">
        <v>182</v>
      </c>
      <c r="AP4" t="s">
        <v>186</v>
      </c>
      <c r="AQ4" t="s">
        <v>202</v>
      </c>
      <c r="AR4" t="s">
        <v>190</v>
      </c>
      <c r="AS4" t="s">
        <v>194</v>
      </c>
      <c r="AT4" t="s">
        <v>175</v>
      </c>
      <c r="AU4" t="s">
        <v>180</v>
      </c>
      <c r="AV4" t="s">
        <v>143</v>
      </c>
      <c r="AW4" t="s">
        <v>139</v>
      </c>
      <c r="AX4" t="s">
        <v>204</v>
      </c>
    </row>
    <row r="5" spans="1:50" ht="22.9" customHeight="1" x14ac:dyDescent="0.3">
      <c r="A5" s="5" t="s">
        <v>82</v>
      </c>
      <c r="B5" s="7" t="s">
        <v>217</v>
      </c>
      <c r="C5" s="25">
        <v>1</v>
      </c>
      <c r="D5" s="66">
        <f>E36</f>
        <v>0</v>
      </c>
      <c r="E5" s="67">
        <f>C5*D5</f>
        <v>0</v>
      </c>
      <c r="F5" s="67">
        <f>G36</f>
        <v>0</v>
      </c>
      <c r="G5" s="67">
        <f>C5*F5</f>
        <v>0</v>
      </c>
      <c r="H5" s="67">
        <f>I36</f>
        <v>0</v>
      </c>
      <c r="I5" s="67">
        <f>C5*H5</f>
        <v>0</v>
      </c>
      <c r="J5" s="67">
        <f>D5+F5+H5</f>
        <v>0</v>
      </c>
      <c r="K5" s="67">
        <f>E5+G5+I5</f>
        <v>0</v>
      </c>
      <c r="L5" s="6"/>
      <c r="P5">
        <v>1</v>
      </c>
      <c r="Q5">
        <f>C5*Q36</f>
        <v>0</v>
      </c>
      <c r="R5">
        <f>C5*R36</f>
        <v>0</v>
      </c>
      <c r="S5">
        <f>C5*S36</f>
        <v>0</v>
      </c>
      <c r="T5">
        <f>C5*T36</f>
        <v>0</v>
      </c>
      <c r="U5">
        <f>C5*U36</f>
        <v>0</v>
      </c>
      <c r="V5">
        <f>C5*V36</f>
        <v>0</v>
      </c>
      <c r="W5">
        <f>C5*W36</f>
        <v>0</v>
      </c>
      <c r="X5">
        <f>C5*X36</f>
        <v>0</v>
      </c>
      <c r="Y5">
        <f>C5*Y36</f>
        <v>0</v>
      </c>
      <c r="Z5">
        <f>C5*Z36</f>
        <v>0</v>
      </c>
      <c r="AA5">
        <f>C5*AA36</f>
        <v>0</v>
      </c>
      <c r="AB5">
        <f>C5*AB36</f>
        <v>0</v>
      </c>
      <c r="AC5">
        <f>C5*AC36</f>
        <v>0</v>
      </c>
      <c r="AD5">
        <f>C5*AD36</f>
        <v>0</v>
      </c>
      <c r="AE5">
        <f>C5*AE36</f>
        <v>0</v>
      </c>
      <c r="AF5">
        <f>C5*AF36</f>
        <v>0</v>
      </c>
      <c r="AG5">
        <f>C5*AG36</f>
        <v>0</v>
      </c>
      <c r="AH5">
        <f>C5*AH36</f>
        <v>0</v>
      </c>
      <c r="AI5">
        <f>C5*AI36</f>
        <v>0</v>
      </c>
      <c r="AJ5">
        <f>C5*AJ36</f>
        <v>0</v>
      </c>
      <c r="AK5">
        <f>C5*AK36</f>
        <v>0</v>
      </c>
      <c r="AL5">
        <f>C5*AL36</f>
        <v>0</v>
      </c>
      <c r="AM5">
        <f>C5*AM36</f>
        <v>0</v>
      </c>
      <c r="AN5">
        <f>C5*AN36</f>
        <v>0</v>
      </c>
      <c r="AO5">
        <f>C5*AO36</f>
        <v>0</v>
      </c>
      <c r="AP5">
        <f>C5*AP36</f>
        <v>0</v>
      </c>
      <c r="AQ5">
        <f>C5*AQ36</f>
        <v>0</v>
      </c>
      <c r="AR5">
        <f>C5*AR36</f>
        <v>0</v>
      </c>
      <c r="AS5">
        <f>C5*AS36</f>
        <v>0</v>
      </c>
      <c r="AT5">
        <f>C5*AT36</f>
        <v>0</v>
      </c>
      <c r="AU5">
        <f>C5*AU36</f>
        <v>0</v>
      </c>
    </row>
    <row r="6" spans="1:50" ht="22.9" customHeight="1" x14ac:dyDescent="0.3">
      <c r="A6" s="6"/>
      <c r="B6" s="13"/>
      <c r="C6" s="25"/>
      <c r="D6" s="34"/>
      <c r="E6" s="67"/>
      <c r="F6" s="67"/>
      <c r="G6" s="67"/>
      <c r="H6" s="67"/>
      <c r="I6" s="67"/>
      <c r="J6" s="67"/>
      <c r="K6" s="67"/>
      <c r="L6" s="6"/>
    </row>
    <row r="7" spans="1:50" ht="22.9" customHeight="1" x14ac:dyDescent="0.3">
      <c r="A7" s="6"/>
      <c r="B7" s="13"/>
      <c r="C7" s="25"/>
      <c r="D7" s="34"/>
      <c r="E7" s="67"/>
      <c r="F7" s="66"/>
      <c r="G7" s="67"/>
      <c r="H7" s="67"/>
      <c r="I7" s="67"/>
      <c r="J7" s="67"/>
      <c r="K7" s="67"/>
      <c r="L7" s="6"/>
    </row>
    <row r="8" spans="1:50" ht="22.9" customHeight="1" x14ac:dyDescent="0.3">
      <c r="A8" s="6"/>
      <c r="B8" s="13"/>
      <c r="C8" s="25"/>
      <c r="D8" s="34"/>
      <c r="E8" s="67"/>
      <c r="F8" s="66"/>
      <c r="G8" s="67"/>
      <c r="H8" s="66"/>
      <c r="I8" s="67"/>
      <c r="J8" s="67"/>
      <c r="K8" s="67"/>
      <c r="L8" s="6"/>
    </row>
    <row r="9" spans="1:50" ht="22.9" customHeight="1" x14ac:dyDescent="0.3">
      <c r="A9" s="6"/>
      <c r="B9" s="13"/>
      <c r="C9" s="25"/>
      <c r="D9" s="34"/>
      <c r="E9" s="67"/>
      <c r="F9" s="66"/>
      <c r="G9" s="67"/>
      <c r="H9" s="66"/>
      <c r="I9" s="67"/>
      <c r="J9" s="67"/>
      <c r="K9" s="67"/>
      <c r="L9" s="6"/>
    </row>
    <row r="10" spans="1:50" ht="22.9" customHeight="1" x14ac:dyDescent="0.3">
      <c r="A10" s="6"/>
      <c r="B10" s="13"/>
      <c r="C10" s="25"/>
      <c r="D10" s="34"/>
      <c r="E10" s="67"/>
      <c r="F10" s="66"/>
      <c r="G10" s="67"/>
      <c r="H10" s="66"/>
      <c r="I10" s="67"/>
      <c r="J10" s="67"/>
      <c r="K10" s="67"/>
      <c r="L10" s="6"/>
    </row>
    <row r="11" spans="1:50" ht="22.9" customHeight="1" x14ac:dyDescent="0.3">
      <c r="A11" s="6"/>
      <c r="B11" s="13"/>
      <c r="C11" s="25"/>
      <c r="D11" s="26"/>
      <c r="E11" s="26"/>
      <c r="F11" s="26"/>
      <c r="G11" s="26"/>
      <c r="H11" s="26"/>
      <c r="I11" s="26"/>
      <c r="J11" s="26"/>
      <c r="K11" s="26"/>
      <c r="L11" s="6"/>
    </row>
    <row r="12" spans="1:50" ht="22.9" customHeight="1" x14ac:dyDescent="0.3">
      <c r="A12" s="6"/>
      <c r="B12" s="13"/>
      <c r="C12" s="25"/>
      <c r="D12" s="26"/>
      <c r="E12" s="26"/>
      <c r="F12" s="26"/>
      <c r="G12" s="26"/>
      <c r="H12" s="26"/>
      <c r="I12" s="26"/>
      <c r="J12" s="26"/>
      <c r="K12" s="26"/>
      <c r="L12" s="6"/>
    </row>
    <row r="13" spans="1:50" ht="22.9" customHeight="1" x14ac:dyDescent="0.3">
      <c r="A13" s="6"/>
      <c r="B13" s="13"/>
      <c r="C13" s="25"/>
      <c r="D13" s="26"/>
      <c r="E13" s="26"/>
      <c r="F13" s="26"/>
      <c r="G13" s="26"/>
      <c r="H13" s="26"/>
      <c r="I13" s="26"/>
      <c r="J13" s="26"/>
      <c r="K13" s="26"/>
      <c r="L13" s="6"/>
    </row>
    <row r="14" spans="1:50" ht="22.9" customHeight="1" x14ac:dyDescent="0.3">
      <c r="A14" s="6"/>
      <c r="B14" s="13"/>
      <c r="C14" s="25"/>
      <c r="D14" s="26"/>
      <c r="E14" s="26"/>
      <c r="F14" s="26"/>
      <c r="G14" s="26"/>
      <c r="H14" s="26"/>
      <c r="I14" s="26"/>
      <c r="J14" s="26"/>
      <c r="K14" s="26"/>
      <c r="L14" s="6"/>
    </row>
    <row r="15" spans="1:50" ht="22.9" customHeight="1" x14ac:dyDescent="0.3">
      <c r="A15" s="6"/>
      <c r="B15" s="13"/>
      <c r="C15" s="25"/>
      <c r="D15" s="26"/>
      <c r="E15" s="26"/>
      <c r="F15" s="26"/>
      <c r="G15" s="26"/>
      <c r="H15" s="26"/>
      <c r="I15" s="26"/>
      <c r="J15" s="26"/>
      <c r="K15" s="26"/>
      <c r="L15" s="6"/>
    </row>
    <row r="16" spans="1:50" ht="22.9" customHeight="1" x14ac:dyDescent="0.3">
      <c r="A16" s="6"/>
      <c r="B16" s="13"/>
      <c r="C16" s="25"/>
      <c r="D16" s="26"/>
      <c r="E16" s="26"/>
      <c r="F16" s="26"/>
      <c r="G16" s="26"/>
      <c r="H16" s="26"/>
      <c r="I16" s="26"/>
      <c r="J16" s="26"/>
      <c r="K16" s="26"/>
      <c r="L16" s="6"/>
    </row>
    <row r="17" spans="1:50" ht="22.9" customHeight="1" x14ac:dyDescent="0.3">
      <c r="A17" s="6"/>
      <c r="B17" s="13"/>
      <c r="C17" s="25"/>
      <c r="D17" s="26"/>
      <c r="E17" s="26"/>
      <c r="F17" s="26"/>
      <c r="G17" s="26"/>
      <c r="H17" s="26"/>
      <c r="I17" s="26"/>
      <c r="J17" s="26"/>
      <c r="K17" s="26"/>
      <c r="L17" s="6"/>
    </row>
    <row r="18" spans="1:50" ht="22.9" customHeight="1" x14ac:dyDescent="0.3">
      <c r="A18" s="6"/>
      <c r="B18" s="13"/>
      <c r="C18" s="25"/>
      <c r="D18" s="26"/>
      <c r="E18" s="26"/>
      <c r="F18" s="26"/>
      <c r="G18" s="26"/>
      <c r="H18" s="26"/>
      <c r="I18" s="26"/>
      <c r="J18" s="26"/>
      <c r="K18" s="26"/>
      <c r="L18" s="6"/>
    </row>
    <row r="19" spans="1:50" ht="22.9" customHeight="1" x14ac:dyDescent="0.3">
      <c r="A19" s="6"/>
      <c r="B19" s="13"/>
      <c r="C19" s="25"/>
      <c r="D19" s="26"/>
      <c r="E19" s="26"/>
      <c r="F19" s="26"/>
      <c r="G19" s="26"/>
      <c r="H19" s="26"/>
      <c r="I19" s="26"/>
      <c r="J19" s="26"/>
      <c r="K19" s="26"/>
      <c r="L19" s="6"/>
    </row>
    <row r="20" spans="1:50" ht="22.9" customHeight="1" x14ac:dyDescent="0.3">
      <c r="A20" s="9" t="s">
        <v>133</v>
      </c>
      <c r="B20" s="11"/>
      <c r="C20" s="27"/>
      <c r="D20" s="28"/>
      <c r="E20" s="28">
        <f>SUMIF(P5:P5,"1",E5:E5)</f>
        <v>0</v>
      </c>
      <c r="F20" s="28"/>
      <c r="G20" s="28">
        <f>SUMIF(P5:P5,"1",G5:G5)</f>
        <v>0</v>
      </c>
      <c r="H20" s="28"/>
      <c r="I20" s="28">
        <f>SUMIF(P5:P5,"1",I5:I5)</f>
        <v>0</v>
      </c>
      <c r="J20" s="28"/>
      <c r="K20" s="28">
        <f>E20+G20+I20</f>
        <v>0</v>
      </c>
      <c r="L20" s="28"/>
      <c r="Q20">
        <f t="shared" ref="Q20:AX20" si="0">SUM(Q5:Q5)</f>
        <v>0</v>
      </c>
      <c r="R20">
        <f t="shared" si="0"/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</row>
    <row r="21" spans="1:50" ht="22.9" customHeight="1" x14ac:dyDescent="0.3">
      <c r="A21" s="5" t="s">
        <v>82</v>
      </c>
      <c r="B21" s="13"/>
      <c r="C21" s="25"/>
      <c r="D21" s="26"/>
      <c r="E21" s="26"/>
      <c r="F21" s="26"/>
      <c r="G21" s="26"/>
      <c r="H21" s="26"/>
      <c r="I21" s="26"/>
      <c r="J21" s="26"/>
      <c r="K21" s="26"/>
      <c r="L21" s="6"/>
    </row>
    <row r="22" spans="1:50" ht="22.9" customHeight="1" x14ac:dyDescent="0.3">
      <c r="A22" s="5" t="s">
        <v>65</v>
      </c>
      <c r="B22" s="7" t="s">
        <v>217</v>
      </c>
      <c r="C22" s="25">
        <v>1</v>
      </c>
      <c r="D22" s="34">
        <f>내역서!F20</f>
        <v>0</v>
      </c>
      <c r="E22" s="67">
        <f t="shared" ref="E22:E34" si="1">C22*D22</f>
        <v>0</v>
      </c>
      <c r="F22" s="67">
        <f>내역서!H20</f>
        <v>0</v>
      </c>
      <c r="G22" s="67">
        <f t="shared" ref="G22:G34" si="2">C22*F22</f>
        <v>0</v>
      </c>
      <c r="H22" s="67">
        <f>내역서!J20</f>
        <v>0</v>
      </c>
      <c r="I22" s="67">
        <f t="shared" ref="I22:I34" si="3">C22*H22</f>
        <v>0</v>
      </c>
      <c r="J22" s="67">
        <f t="shared" ref="J22:J34" si="4">D22+F22+H22</f>
        <v>0</v>
      </c>
      <c r="K22" s="67">
        <f t="shared" ref="K22:K34" si="5">E22+G22+I22</f>
        <v>0</v>
      </c>
      <c r="L22" s="6"/>
      <c r="P22">
        <v>1</v>
      </c>
      <c r="Q22">
        <f>C22*내역서!R20</f>
        <v>0</v>
      </c>
      <c r="R22">
        <f>C22*내역서!S20</f>
        <v>0</v>
      </c>
      <c r="S22">
        <f>C22*내역서!T20</f>
        <v>0</v>
      </c>
      <c r="T22">
        <f>C22*내역서!U20</f>
        <v>0</v>
      </c>
      <c r="U22">
        <f>C22*내역서!V20</f>
        <v>0</v>
      </c>
      <c r="V22">
        <f>C22*내역서!W20</f>
        <v>0</v>
      </c>
      <c r="W22">
        <f>C22*내역서!X20</f>
        <v>0</v>
      </c>
      <c r="X22">
        <f>C22*내역서!Y20</f>
        <v>0</v>
      </c>
      <c r="Y22">
        <f>C22*내역서!Z20</f>
        <v>0</v>
      </c>
      <c r="Z22">
        <f>C22*내역서!AA20</f>
        <v>0</v>
      </c>
      <c r="AA22">
        <f>C22*내역서!AB20</f>
        <v>0</v>
      </c>
      <c r="AB22">
        <f>C22*내역서!AC20</f>
        <v>0</v>
      </c>
      <c r="AC22">
        <f>C22*내역서!AD20</f>
        <v>0</v>
      </c>
      <c r="AD22">
        <f>C22*내역서!AE20</f>
        <v>0</v>
      </c>
      <c r="AE22">
        <f>C22*내역서!AF20</f>
        <v>0</v>
      </c>
      <c r="AF22">
        <f>C22*내역서!AG20</f>
        <v>0</v>
      </c>
      <c r="AG22">
        <f>C22*내역서!AH20</f>
        <v>0</v>
      </c>
      <c r="AH22">
        <f>C22*내역서!AI20</f>
        <v>0</v>
      </c>
      <c r="AI22">
        <f>C22*내역서!AJ20</f>
        <v>0</v>
      </c>
      <c r="AJ22">
        <f>C22*내역서!AK20</f>
        <v>0</v>
      </c>
      <c r="AK22">
        <f>C22*내역서!AL20</f>
        <v>0</v>
      </c>
      <c r="AL22">
        <f>C22*내역서!AM20</f>
        <v>0</v>
      </c>
      <c r="AM22">
        <f>C22*내역서!AN20</f>
        <v>0</v>
      </c>
      <c r="AN22">
        <f>C22*내역서!AO20</f>
        <v>0</v>
      </c>
      <c r="AO22">
        <f>C22*내역서!AP20</f>
        <v>0</v>
      </c>
      <c r="AP22">
        <f>C22*내역서!AQ20</f>
        <v>0</v>
      </c>
      <c r="AQ22">
        <f>C22*내역서!AR20</f>
        <v>0</v>
      </c>
      <c r="AR22">
        <f>C22*내역서!AS20</f>
        <v>0</v>
      </c>
      <c r="AS22">
        <f>C22*내역서!AT20</f>
        <v>0</v>
      </c>
      <c r="AT22">
        <f>C22*내역서!AU20</f>
        <v>0</v>
      </c>
      <c r="AU22">
        <f>C22*내역서!AV20</f>
        <v>0</v>
      </c>
    </row>
    <row r="23" spans="1:50" ht="22.9" customHeight="1" x14ac:dyDescent="0.3">
      <c r="A23" s="5" t="s">
        <v>61</v>
      </c>
      <c r="B23" s="7" t="s">
        <v>217</v>
      </c>
      <c r="C23" s="25">
        <v>1</v>
      </c>
      <c r="D23" s="34">
        <f>내역서!F36</f>
        <v>0</v>
      </c>
      <c r="E23" s="67">
        <f t="shared" si="1"/>
        <v>0</v>
      </c>
      <c r="F23" s="67">
        <f>내역서!H36</f>
        <v>0</v>
      </c>
      <c r="G23" s="67">
        <f t="shared" si="2"/>
        <v>0</v>
      </c>
      <c r="H23" s="67">
        <f>내역서!J36</f>
        <v>0</v>
      </c>
      <c r="I23" s="67">
        <f t="shared" si="3"/>
        <v>0</v>
      </c>
      <c r="J23" s="67">
        <f t="shared" si="4"/>
        <v>0</v>
      </c>
      <c r="K23" s="67">
        <f t="shared" si="5"/>
        <v>0</v>
      </c>
      <c r="L23" s="6"/>
      <c r="P23">
        <v>1</v>
      </c>
      <c r="Q23">
        <f>C23*내역서!R36</f>
        <v>0</v>
      </c>
      <c r="R23">
        <f>C23*내역서!S36</f>
        <v>0</v>
      </c>
      <c r="S23">
        <f>C23*내역서!T36</f>
        <v>0</v>
      </c>
      <c r="T23">
        <f>C23*내역서!U36</f>
        <v>0</v>
      </c>
      <c r="U23">
        <f>C23*내역서!V36</f>
        <v>0</v>
      </c>
      <c r="V23">
        <f>C23*내역서!W36</f>
        <v>0</v>
      </c>
      <c r="W23">
        <f>C23*내역서!X36</f>
        <v>0</v>
      </c>
      <c r="X23">
        <f>C23*내역서!Y36</f>
        <v>0</v>
      </c>
      <c r="Y23">
        <f>C23*내역서!Z36</f>
        <v>0</v>
      </c>
      <c r="Z23">
        <f>C23*내역서!AA36</f>
        <v>0</v>
      </c>
      <c r="AA23">
        <f>C23*내역서!AB36</f>
        <v>0</v>
      </c>
      <c r="AB23">
        <f>C23*내역서!AC36</f>
        <v>0</v>
      </c>
      <c r="AC23">
        <f>C23*내역서!AD36</f>
        <v>0</v>
      </c>
      <c r="AD23">
        <f>C23*내역서!AE36</f>
        <v>0</v>
      </c>
      <c r="AE23">
        <f>C23*내역서!AF36</f>
        <v>0</v>
      </c>
      <c r="AF23">
        <f>C23*내역서!AG36</f>
        <v>0</v>
      </c>
      <c r="AG23">
        <f>C23*내역서!AH36</f>
        <v>0</v>
      </c>
      <c r="AH23">
        <f>C23*내역서!AI36</f>
        <v>0</v>
      </c>
      <c r="AI23">
        <f>C23*내역서!AJ36</f>
        <v>0</v>
      </c>
      <c r="AJ23">
        <f>C23*내역서!AK36</f>
        <v>0</v>
      </c>
      <c r="AK23">
        <f>C23*내역서!AL36</f>
        <v>0</v>
      </c>
      <c r="AL23">
        <f>C23*내역서!AM36</f>
        <v>0</v>
      </c>
      <c r="AM23">
        <f>C23*내역서!AN36</f>
        <v>0</v>
      </c>
      <c r="AN23">
        <f>C23*내역서!AO36</f>
        <v>0</v>
      </c>
      <c r="AO23">
        <f>C23*내역서!AP36</f>
        <v>0</v>
      </c>
      <c r="AP23">
        <f>C23*내역서!AQ36</f>
        <v>0</v>
      </c>
      <c r="AQ23">
        <f>C23*내역서!AR36</f>
        <v>0</v>
      </c>
      <c r="AR23">
        <f>C23*내역서!AS36</f>
        <v>0</v>
      </c>
      <c r="AS23">
        <f>C23*내역서!AT36</f>
        <v>0</v>
      </c>
      <c r="AT23">
        <f>C23*내역서!AU36</f>
        <v>0</v>
      </c>
      <c r="AU23">
        <f>C23*내역서!AV36</f>
        <v>0</v>
      </c>
    </row>
    <row r="24" spans="1:50" ht="22.9" customHeight="1" x14ac:dyDescent="0.3">
      <c r="A24" s="5" t="s">
        <v>6</v>
      </c>
      <c r="B24" s="7" t="s">
        <v>217</v>
      </c>
      <c r="C24" s="25">
        <v>1</v>
      </c>
      <c r="D24" s="34">
        <f>내역서!F52</f>
        <v>0</v>
      </c>
      <c r="E24" s="67">
        <f t="shared" si="1"/>
        <v>0</v>
      </c>
      <c r="F24" s="67">
        <f>내역서!H52</f>
        <v>0</v>
      </c>
      <c r="G24" s="67">
        <f t="shared" si="2"/>
        <v>0</v>
      </c>
      <c r="H24" s="67">
        <f>내역서!J52</f>
        <v>0</v>
      </c>
      <c r="I24" s="67">
        <f t="shared" si="3"/>
        <v>0</v>
      </c>
      <c r="J24" s="67">
        <f t="shared" si="4"/>
        <v>0</v>
      </c>
      <c r="K24" s="67">
        <f t="shared" si="5"/>
        <v>0</v>
      </c>
      <c r="L24" s="5" t="s">
        <v>184</v>
      </c>
      <c r="Q24">
        <f>C24*내역서!R52</f>
        <v>0</v>
      </c>
      <c r="R24">
        <f>C24*내역서!S52</f>
        <v>0</v>
      </c>
      <c r="S24">
        <f>C24*내역서!T52</f>
        <v>0</v>
      </c>
      <c r="T24">
        <f>C24*내역서!U52</f>
        <v>0</v>
      </c>
      <c r="U24">
        <f>C24*내역서!V52</f>
        <v>0</v>
      </c>
      <c r="V24">
        <f>C24*내역서!W52</f>
        <v>0</v>
      </c>
      <c r="W24">
        <f>C24*내역서!X52</f>
        <v>0</v>
      </c>
      <c r="X24">
        <f>C24*내역서!Y52</f>
        <v>0</v>
      </c>
      <c r="Y24">
        <f>C24*내역서!Z52</f>
        <v>0</v>
      </c>
      <c r="Z24">
        <f>C24*내역서!AA52</f>
        <v>0</v>
      </c>
      <c r="AA24">
        <f>C24*내역서!AB52</f>
        <v>0</v>
      </c>
      <c r="AB24">
        <f>C24*내역서!AC52</f>
        <v>0</v>
      </c>
      <c r="AC24">
        <f>C24*내역서!AD52</f>
        <v>0</v>
      </c>
      <c r="AD24">
        <f>C24*내역서!AE52</f>
        <v>0</v>
      </c>
      <c r="AE24">
        <f>C24*내역서!AF52</f>
        <v>0</v>
      </c>
      <c r="AF24">
        <f>C24*내역서!AG52</f>
        <v>0</v>
      </c>
      <c r="AG24">
        <f>C24*내역서!AH52</f>
        <v>0</v>
      </c>
      <c r="AH24">
        <f>C24*내역서!AI52</f>
        <v>0</v>
      </c>
      <c r="AI24">
        <f>C24*내역서!AJ52</f>
        <v>0</v>
      </c>
      <c r="AJ24">
        <f>C24*내역서!AK52</f>
        <v>0</v>
      </c>
      <c r="AK24">
        <f>C24*내역서!AL52</f>
        <v>0</v>
      </c>
      <c r="AL24">
        <f>C24*내역서!AM52</f>
        <v>0</v>
      </c>
      <c r="AM24">
        <f>C24*내역서!AN52</f>
        <v>0</v>
      </c>
      <c r="AN24">
        <f>C24*내역서!AO52</f>
        <v>0</v>
      </c>
      <c r="AO24">
        <f>C24*내역서!AP52</f>
        <v>0</v>
      </c>
      <c r="AP24">
        <f>C24*내역서!AQ52</f>
        <v>0</v>
      </c>
      <c r="AQ24">
        <f>C24*내역서!AR52</f>
        <v>0</v>
      </c>
      <c r="AR24">
        <f>C24*내역서!AS52</f>
        <v>0</v>
      </c>
      <c r="AS24">
        <f>C24*내역서!AT52</f>
        <v>0</v>
      </c>
      <c r="AT24">
        <f>C24*내역서!AU52</f>
        <v>0</v>
      </c>
      <c r="AU24">
        <f>C24*내역서!AV52</f>
        <v>0</v>
      </c>
    </row>
    <row r="25" spans="1:50" ht="22.9" customHeight="1" x14ac:dyDescent="0.3">
      <c r="A25" s="5" t="s">
        <v>66</v>
      </c>
      <c r="B25" s="7" t="s">
        <v>217</v>
      </c>
      <c r="C25" s="25">
        <v>1</v>
      </c>
      <c r="D25" s="34">
        <f>내역서!F68</f>
        <v>0</v>
      </c>
      <c r="E25" s="67">
        <f t="shared" si="1"/>
        <v>0</v>
      </c>
      <c r="F25" s="67">
        <f>내역서!H68</f>
        <v>0</v>
      </c>
      <c r="G25" s="67">
        <f t="shared" si="2"/>
        <v>0</v>
      </c>
      <c r="H25" s="67">
        <f>내역서!J68</f>
        <v>0</v>
      </c>
      <c r="I25" s="67">
        <f t="shared" si="3"/>
        <v>0</v>
      </c>
      <c r="J25" s="67">
        <f t="shared" si="4"/>
        <v>0</v>
      </c>
      <c r="K25" s="67">
        <f t="shared" si="5"/>
        <v>0</v>
      </c>
      <c r="L25" s="6"/>
      <c r="P25">
        <v>1</v>
      </c>
      <c r="Q25">
        <f>C25*내역서!R68</f>
        <v>0</v>
      </c>
      <c r="R25">
        <f>C25*내역서!S68</f>
        <v>0</v>
      </c>
      <c r="S25">
        <f>C25*내역서!T68</f>
        <v>0</v>
      </c>
      <c r="T25">
        <f>C25*내역서!U68</f>
        <v>0</v>
      </c>
      <c r="U25">
        <f>C25*내역서!V68</f>
        <v>0</v>
      </c>
      <c r="V25">
        <f>C25*내역서!W68</f>
        <v>0</v>
      </c>
      <c r="W25">
        <f>C25*내역서!X68</f>
        <v>0</v>
      </c>
      <c r="X25">
        <f>C25*내역서!Y68</f>
        <v>0</v>
      </c>
      <c r="Y25">
        <f>C25*내역서!Z68</f>
        <v>0</v>
      </c>
      <c r="Z25">
        <f>C25*내역서!AA68</f>
        <v>0</v>
      </c>
      <c r="AA25">
        <f>C25*내역서!AB68</f>
        <v>0</v>
      </c>
      <c r="AB25">
        <f>C25*내역서!AC68</f>
        <v>0</v>
      </c>
      <c r="AC25">
        <f>C25*내역서!AD68</f>
        <v>0</v>
      </c>
      <c r="AD25">
        <f>C25*내역서!AE68</f>
        <v>0</v>
      </c>
      <c r="AE25">
        <f>C25*내역서!AF68</f>
        <v>0</v>
      </c>
      <c r="AF25">
        <f>C25*내역서!AG68</f>
        <v>0</v>
      </c>
      <c r="AG25">
        <f>C25*내역서!AH68</f>
        <v>0</v>
      </c>
      <c r="AH25">
        <f>C25*내역서!AI68</f>
        <v>0</v>
      </c>
      <c r="AI25">
        <f>C25*내역서!AJ68</f>
        <v>0</v>
      </c>
      <c r="AJ25">
        <f>C25*내역서!AK68</f>
        <v>0</v>
      </c>
      <c r="AK25">
        <f>C25*내역서!AL68</f>
        <v>0</v>
      </c>
      <c r="AL25">
        <f>C25*내역서!AM68</f>
        <v>0</v>
      </c>
      <c r="AM25">
        <f>C25*내역서!AN68</f>
        <v>0</v>
      </c>
      <c r="AN25">
        <f>C25*내역서!AO68</f>
        <v>0</v>
      </c>
      <c r="AO25">
        <f>C25*내역서!AP68</f>
        <v>0</v>
      </c>
      <c r="AP25">
        <f>C25*내역서!AQ68</f>
        <v>0</v>
      </c>
      <c r="AQ25">
        <f>C25*내역서!AR68</f>
        <v>0</v>
      </c>
      <c r="AR25">
        <f>C25*내역서!AS68</f>
        <v>0</v>
      </c>
      <c r="AS25">
        <f>C25*내역서!AT68</f>
        <v>0</v>
      </c>
      <c r="AT25">
        <f>C25*내역서!AU68</f>
        <v>0</v>
      </c>
      <c r="AU25">
        <f>C25*내역서!AV68</f>
        <v>0</v>
      </c>
    </row>
    <row r="26" spans="1:50" ht="22.9" customHeight="1" x14ac:dyDescent="0.3">
      <c r="A26" s="5" t="s">
        <v>67</v>
      </c>
      <c r="B26" s="7" t="s">
        <v>217</v>
      </c>
      <c r="C26" s="25">
        <v>1</v>
      </c>
      <c r="D26" s="34">
        <f>내역서!F84</f>
        <v>0</v>
      </c>
      <c r="E26" s="67">
        <f t="shared" si="1"/>
        <v>0</v>
      </c>
      <c r="F26" s="67">
        <f>내역서!H84</f>
        <v>0</v>
      </c>
      <c r="G26" s="67">
        <f t="shared" si="2"/>
        <v>0</v>
      </c>
      <c r="H26" s="67">
        <f>내역서!J84</f>
        <v>0</v>
      </c>
      <c r="I26" s="67">
        <f t="shared" si="3"/>
        <v>0</v>
      </c>
      <c r="J26" s="67">
        <f t="shared" si="4"/>
        <v>0</v>
      </c>
      <c r="K26" s="67">
        <f t="shared" si="5"/>
        <v>0</v>
      </c>
      <c r="L26" s="6"/>
      <c r="P26">
        <v>1</v>
      </c>
      <c r="Q26">
        <f>C26*내역서!R84</f>
        <v>0</v>
      </c>
      <c r="R26">
        <f>C26*내역서!S84</f>
        <v>0</v>
      </c>
      <c r="S26">
        <f>C26*내역서!T84</f>
        <v>0</v>
      </c>
      <c r="T26">
        <f>C26*내역서!U84</f>
        <v>0</v>
      </c>
      <c r="U26">
        <f>C26*내역서!V84</f>
        <v>0</v>
      </c>
      <c r="V26">
        <f>C26*내역서!W84</f>
        <v>0</v>
      </c>
      <c r="W26">
        <f>C26*내역서!X84</f>
        <v>0</v>
      </c>
      <c r="X26">
        <f>C26*내역서!Y84</f>
        <v>0</v>
      </c>
      <c r="Y26">
        <f>C26*내역서!Z84</f>
        <v>0</v>
      </c>
      <c r="Z26">
        <f>C26*내역서!AA84</f>
        <v>0</v>
      </c>
      <c r="AA26">
        <f>C26*내역서!AB84</f>
        <v>0</v>
      </c>
      <c r="AB26">
        <f>C26*내역서!AC84</f>
        <v>0</v>
      </c>
      <c r="AC26">
        <f>C26*내역서!AD84</f>
        <v>0</v>
      </c>
      <c r="AD26">
        <f>C26*내역서!AE84</f>
        <v>0</v>
      </c>
      <c r="AE26">
        <f>C26*내역서!AF84</f>
        <v>0</v>
      </c>
      <c r="AF26">
        <f>C26*내역서!AG84</f>
        <v>0</v>
      </c>
      <c r="AG26">
        <f>C26*내역서!AH84</f>
        <v>0</v>
      </c>
      <c r="AH26">
        <f>C26*내역서!AI84</f>
        <v>0</v>
      </c>
      <c r="AI26">
        <f>C26*내역서!AJ84</f>
        <v>0</v>
      </c>
      <c r="AJ26">
        <f>C26*내역서!AK84</f>
        <v>0</v>
      </c>
      <c r="AK26">
        <f>C26*내역서!AL84</f>
        <v>0</v>
      </c>
      <c r="AL26">
        <f>C26*내역서!AM84</f>
        <v>0</v>
      </c>
      <c r="AM26">
        <f>C26*내역서!AN84</f>
        <v>0</v>
      </c>
      <c r="AN26">
        <f>C26*내역서!AO84</f>
        <v>0</v>
      </c>
      <c r="AO26">
        <f>C26*내역서!AP84</f>
        <v>0</v>
      </c>
      <c r="AP26">
        <f>C26*내역서!AQ84</f>
        <v>0</v>
      </c>
      <c r="AQ26">
        <f>C26*내역서!AR84</f>
        <v>0</v>
      </c>
      <c r="AR26">
        <f>C26*내역서!AS84</f>
        <v>0</v>
      </c>
      <c r="AS26">
        <f>C26*내역서!AT84</f>
        <v>0</v>
      </c>
      <c r="AT26">
        <f>C26*내역서!AU84</f>
        <v>0</v>
      </c>
      <c r="AU26">
        <f>C26*내역서!AV84</f>
        <v>0</v>
      </c>
    </row>
    <row r="27" spans="1:50" ht="22.9" customHeight="1" x14ac:dyDescent="0.3">
      <c r="A27" s="5" t="s">
        <v>60</v>
      </c>
      <c r="B27" s="7" t="s">
        <v>217</v>
      </c>
      <c r="C27" s="25">
        <v>1</v>
      </c>
      <c r="D27" s="34">
        <f>내역서!F100</f>
        <v>0</v>
      </c>
      <c r="E27" s="67">
        <f t="shared" si="1"/>
        <v>0</v>
      </c>
      <c r="F27" s="67">
        <f>내역서!H100</f>
        <v>0</v>
      </c>
      <c r="G27" s="67">
        <f t="shared" si="2"/>
        <v>0</v>
      </c>
      <c r="H27" s="67">
        <f>내역서!J100</f>
        <v>0</v>
      </c>
      <c r="I27" s="67">
        <f t="shared" si="3"/>
        <v>0</v>
      </c>
      <c r="J27" s="67">
        <f t="shared" si="4"/>
        <v>0</v>
      </c>
      <c r="K27" s="67">
        <f t="shared" si="5"/>
        <v>0</v>
      </c>
      <c r="L27" s="6"/>
      <c r="P27">
        <v>1</v>
      </c>
      <c r="Q27">
        <f>C27*내역서!R100</f>
        <v>0</v>
      </c>
      <c r="R27">
        <f>C27*내역서!S100</f>
        <v>0</v>
      </c>
      <c r="S27">
        <f>C27*내역서!T100</f>
        <v>0</v>
      </c>
      <c r="T27">
        <f>C27*내역서!U100</f>
        <v>0</v>
      </c>
      <c r="U27">
        <f>C27*내역서!V100</f>
        <v>0</v>
      </c>
      <c r="V27">
        <f>C27*내역서!W100</f>
        <v>0</v>
      </c>
      <c r="W27">
        <f>C27*내역서!X100</f>
        <v>0</v>
      </c>
      <c r="X27">
        <f>C27*내역서!Y100</f>
        <v>0</v>
      </c>
      <c r="Y27">
        <f>C27*내역서!Z100</f>
        <v>0</v>
      </c>
      <c r="Z27">
        <f>C27*내역서!AA100</f>
        <v>0</v>
      </c>
      <c r="AA27">
        <f>C27*내역서!AB100</f>
        <v>0</v>
      </c>
      <c r="AB27">
        <f>C27*내역서!AC100</f>
        <v>0</v>
      </c>
      <c r="AC27">
        <f>C27*내역서!AD100</f>
        <v>0</v>
      </c>
      <c r="AD27">
        <f>C27*내역서!AE100</f>
        <v>0</v>
      </c>
      <c r="AE27">
        <f>C27*내역서!AF100</f>
        <v>0</v>
      </c>
      <c r="AF27">
        <f>C27*내역서!AG100</f>
        <v>0</v>
      </c>
      <c r="AG27">
        <f>C27*내역서!AH100</f>
        <v>0</v>
      </c>
      <c r="AH27">
        <f>C27*내역서!AI100</f>
        <v>0</v>
      </c>
      <c r="AI27">
        <f>C27*내역서!AJ100</f>
        <v>0</v>
      </c>
      <c r="AJ27">
        <f>C27*내역서!AK100</f>
        <v>0</v>
      </c>
      <c r="AK27">
        <f>C27*내역서!AL100</f>
        <v>0</v>
      </c>
      <c r="AL27">
        <f>C27*내역서!AM100</f>
        <v>0</v>
      </c>
      <c r="AM27">
        <f>C27*내역서!AN100</f>
        <v>0</v>
      </c>
      <c r="AN27">
        <f>C27*내역서!AO100</f>
        <v>0</v>
      </c>
      <c r="AO27">
        <f>C27*내역서!AP100</f>
        <v>0</v>
      </c>
      <c r="AP27">
        <f>C27*내역서!AQ100</f>
        <v>0</v>
      </c>
      <c r="AQ27">
        <f>C27*내역서!AR100</f>
        <v>0</v>
      </c>
      <c r="AR27">
        <f>C27*내역서!AS100</f>
        <v>0</v>
      </c>
      <c r="AS27">
        <f>C27*내역서!AT100</f>
        <v>0</v>
      </c>
      <c r="AT27">
        <f>C27*내역서!AU100</f>
        <v>0</v>
      </c>
      <c r="AU27">
        <f>C27*내역서!AV100</f>
        <v>0</v>
      </c>
    </row>
    <row r="28" spans="1:50" ht="22.9" customHeight="1" x14ac:dyDescent="0.3">
      <c r="A28" s="5" t="s">
        <v>63</v>
      </c>
      <c r="B28" s="7" t="s">
        <v>217</v>
      </c>
      <c r="C28" s="25">
        <v>1</v>
      </c>
      <c r="D28" s="34">
        <f>내역서!F116</f>
        <v>0</v>
      </c>
      <c r="E28" s="67">
        <f t="shared" si="1"/>
        <v>0</v>
      </c>
      <c r="F28" s="67">
        <f>내역서!H116</f>
        <v>0</v>
      </c>
      <c r="G28" s="67">
        <f t="shared" si="2"/>
        <v>0</v>
      </c>
      <c r="H28" s="67">
        <f>내역서!J116</f>
        <v>0</v>
      </c>
      <c r="I28" s="67">
        <f t="shared" si="3"/>
        <v>0</v>
      </c>
      <c r="J28" s="67">
        <f t="shared" si="4"/>
        <v>0</v>
      </c>
      <c r="K28" s="67">
        <f t="shared" si="5"/>
        <v>0</v>
      </c>
      <c r="L28" s="6"/>
      <c r="P28">
        <v>1</v>
      </c>
      <c r="Q28">
        <f>C28*내역서!R116</f>
        <v>0</v>
      </c>
      <c r="R28">
        <f>C28*내역서!S116</f>
        <v>0</v>
      </c>
      <c r="S28">
        <f>C28*내역서!T116</f>
        <v>0</v>
      </c>
      <c r="T28">
        <f>C28*내역서!U116</f>
        <v>0</v>
      </c>
      <c r="U28">
        <f>C28*내역서!V116</f>
        <v>0</v>
      </c>
      <c r="V28">
        <f>C28*내역서!W116</f>
        <v>0</v>
      </c>
      <c r="W28">
        <f>C28*내역서!X116</f>
        <v>0</v>
      </c>
      <c r="X28">
        <f>C28*내역서!Y116</f>
        <v>0</v>
      </c>
      <c r="Y28">
        <f>C28*내역서!Z116</f>
        <v>0</v>
      </c>
      <c r="Z28">
        <f>C28*내역서!AA116</f>
        <v>0</v>
      </c>
      <c r="AA28">
        <f>C28*내역서!AB116</f>
        <v>0</v>
      </c>
      <c r="AB28">
        <f>C28*내역서!AC116</f>
        <v>0</v>
      </c>
      <c r="AC28">
        <f>C28*내역서!AD116</f>
        <v>0</v>
      </c>
      <c r="AD28">
        <f>C28*내역서!AE116</f>
        <v>0</v>
      </c>
      <c r="AE28">
        <f>C28*내역서!AF116</f>
        <v>0</v>
      </c>
      <c r="AF28">
        <f>C28*내역서!AG116</f>
        <v>0</v>
      </c>
      <c r="AG28">
        <f>C28*내역서!AH116</f>
        <v>0</v>
      </c>
      <c r="AH28">
        <f>C28*내역서!AI116</f>
        <v>0</v>
      </c>
      <c r="AI28">
        <f>C28*내역서!AJ116</f>
        <v>0</v>
      </c>
      <c r="AJ28">
        <f>C28*내역서!AK116</f>
        <v>0</v>
      </c>
      <c r="AK28">
        <f>C28*내역서!AL116</f>
        <v>0</v>
      </c>
      <c r="AL28">
        <f>C28*내역서!AM116</f>
        <v>0</v>
      </c>
      <c r="AM28">
        <f>C28*내역서!AN116</f>
        <v>0</v>
      </c>
      <c r="AN28">
        <f>C28*내역서!AO116</f>
        <v>0</v>
      </c>
      <c r="AO28">
        <f>C28*내역서!AP116</f>
        <v>0</v>
      </c>
      <c r="AP28">
        <f>C28*내역서!AQ116</f>
        <v>0</v>
      </c>
      <c r="AQ28">
        <f>C28*내역서!AR116</f>
        <v>0</v>
      </c>
      <c r="AR28">
        <f>C28*내역서!AS116</f>
        <v>0</v>
      </c>
      <c r="AS28">
        <f>C28*내역서!AT116</f>
        <v>0</v>
      </c>
      <c r="AT28">
        <f>C28*내역서!AU116</f>
        <v>0</v>
      </c>
      <c r="AU28">
        <f>C28*내역서!AV116</f>
        <v>0</v>
      </c>
    </row>
    <row r="29" spans="1:50" ht="22.9" customHeight="1" x14ac:dyDescent="0.3">
      <c r="A29" s="5" t="s">
        <v>62</v>
      </c>
      <c r="B29" s="7" t="s">
        <v>217</v>
      </c>
      <c r="C29" s="25">
        <v>1</v>
      </c>
      <c r="D29" s="34">
        <f>내역서!F132</f>
        <v>0</v>
      </c>
      <c r="E29" s="67">
        <f t="shared" si="1"/>
        <v>0</v>
      </c>
      <c r="F29" s="67">
        <f>내역서!H132</f>
        <v>0</v>
      </c>
      <c r="G29" s="67">
        <f t="shared" si="2"/>
        <v>0</v>
      </c>
      <c r="H29" s="67">
        <f>내역서!J132</f>
        <v>0</v>
      </c>
      <c r="I29" s="67">
        <f t="shared" si="3"/>
        <v>0</v>
      </c>
      <c r="J29" s="67">
        <f t="shared" si="4"/>
        <v>0</v>
      </c>
      <c r="K29" s="67">
        <f t="shared" si="5"/>
        <v>0</v>
      </c>
      <c r="L29" s="6"/>
      <c r="P29">
        <v>1</v>
      </c>
      <c r="Q29">
        <f>C29*내역서!R132</f>
        <v>0</v>
      </c>
      <c r="R29">
        <f>C29*내역서!S132</f>
        <v>0</v>
      </c>
      <c r="S29">
        <f>C29*내역서!T132</f>
        <v>0</v>
      </c>
      <c r="T29">
        <f>C29*내역서!U132</f>
        <v>0</v>
      </c>
      <c r="U29">
        <f>C29*내역서!V132</f>
        <v>0</v>
      </c>
      <c r="V29">
        <f>C29*내역서!W132</f>
        <v>0</v>
      </c>
      <c r="W29">
        <f>C29*내역서!X132</f>
        <v>0</v>
      </c>
      <c r="X29">
        <f>C29*내역서!Y132</f>
        <v>0</v>
      </c>
      <c r="Y29">
        <f>C29*내역서!Z132</f>
        <v>0</v>
      </c>
      <c r="Z29">
        <f>C29*내역서!AA132</f>
        <v>0</v>
      </c>
      <c r="AA29">
        <f>C29*내역서!AB132</f>
        <v>0</v>
      </c>
      <c r="AB29">
        <f>C29*내역서!AC132</f>
        <v>0</v>
      </c>
      <c r="AC29">
        <f>C29*내역서!AD132</f>
        <v>0</v>
      </c>
      <c r="AD29">
        <f>C29*내역서!AE132</f>
        <v>0</v>
      </c>
      <c r="AE29">
        <f>C29*내역서!AF132</f>
        <v>0</v>
      </c>
      <c r="AF29">
        <f>C29*내역서!AG132</f>
        <v>0</v>
      </c>
      <c r="AG29">
        <f>C29*내역서!AH132</f>
        <v>0</v>
      </c>
      <c r="AH29">
        <f>C29*내역서!AI132</f>
        <v>0</v>
      </c>
      <c r="AI29">
        <f>C29*내역서!AJ132</f>
        <v>0</v>
      </c>
      <c r="AJ29">
        <f>C29*내역서!AK132</f>
        <v>0</v>
      </c>
      <c r="AK29">
        <f>C29*내역서!AL132</f>
        <v>0</v>
      </c>
      <c r="AL29">
        <f>C29*내역서!AM132</f>
        <v>0</v>
      </c>
      <c r="AM29">
        <f>C29*내역서!AN132</f>
        <v>0</v>
      </c>
      <c r="AN29">
        <f>C29*내역서!AO132</f>
        <v>0</v>
      </c>
      <c r="AO29">
        <f>C29*내역서!AP132</f>
        <v>0</v>
      </c>
      <c r="AP29">
        <f>C29*내역서!AQ132</f>
        <v>0</v>
      </c>
      <c r="AQ29">
        <f>C29*내역서!AR132</f>
        <v>0</v>
      </c>
      <c r="AR29">
        <f>C29*내역서!AS132</f>
        <v>0</v>
      </c>
      <c r="AS29">
        <f>C29*내역서!AT132</f>
        <v>0</v>
      </c>
      <c r="AT29">
        <f>C29*내역서!AU132</f>
        <v>0</v>
      </c>
      <c r="AU29">
        <f>C29*내역서!AV132</f>
        <v>0</v>
      </c>
    </row>
    <row r="30" spans="1:50" ht="22.9" customHeight="1" x14ac:dyDescent="0.3">
      <c r="A30" s="5" t="s">
        <v>64</v>
      </c>
      <c r="B30" s="7" t="s">
        <v>217</v>
      </c>
      <c r="C30" s="25">
        <v>1</v>
      </c>
      <c r="D30" s="34">
        <f>내역서!F148</f>
        <v>0</v>
      </c>
      <c r="E30" s="67">
        <f t="shared" si="1"/>
        <v>0</v>
      </c>
      <c r="F30" s="67">
        <f>내역서!H148</f>
        <v>0</v>
      </c>
      <c r="G30" s="67">
        <f t="shared" si="2"/>
        <v>0</v>
      </c>
      <c r="H30" s="67">
        <f>내역서!J148</f>
        <v>0</v>
      </c>
      <c r="I30" s="67">
        <f t="shared" si="3"/>
        <v>0</v>
      </c>
      <c r="J30" s="67">
        <f t="shared" si="4"/>
        <v>0</v>
      </c>
      <c r="K30" s="67">
        <f t="shared" si="5"/>
        <v>0</v>
      </c>
      <c r="L30" s="6"/>
      <c r="P30">
        <v>1</v>
      </c>
      <c r="Q30">
        <f>C30*내역서!R148</f>
        <v>0</v>
      </c>
      <c r="R30">
        <f>C30*내역서!S148</f>
        <v>0</v>
      </c>
      <c r="S30">
        <f>C30*내역서!T148</f>
        <v>0</v>
      </c>
      <c r="T30">
        <f>C30*내역서!U148</f>
        <v>0</v>
      </c>
      <c r="U30">
        <f>C30*내역서!V148</f>
        <v>0</v>
      </c>
      <c r="V30">
        <f>C30*내역서!W148</f>
        <v>0</v>
      </c>
      <c r="W30">
        <f>C30*내역서!X148</f>
        <v>0</v>
      </c>
      <c r="X30">
        <f>C30*내역서!Y148</f>
        <v>0</v>
      </c>
      <c r="Y30">
        <f>C30*내역서!Z148</f>
        <v>0</v>
      </c>
      <c r="Z30">
        <f>C30*내역서!AA148</f>
        <v>0</v>
      </c>
      <c r="AA30">
        <f>C30*내역서!AB148</f>
        <v>0</v>
      </c>
      <c r="AB30">
        <f>C30*내역서!AC148</f>
        <v>0</v>
      </c>
      <c r="AC30">
        <f>C30*내역서!AD148</f>
        <v>0</v>
      </c>
      <c r="AD30">
        <f>C30*내역서!AE148</f>
        <v>0</v>
      </c>
      <c r="AE30">
        <f>C30*내역서!AF148</f>
        <v>0</v>
      </c>
      <c r="AF30">
        <f>C30*내역서!AG148</f>
        <v>0</v>
      </c>
      <c r="AG30">
        <f>C30*내역서!AH148</f>
        <v>0</v>
      </c>
      <c r="AH30">
        <f>C30*내역서!AI148</f>
        <v>0</v>
      </c>
      <c r="AI30">
        <f>C30*내역서!AJ148</f>
        <v>0</v>
      </c>
      <c r="AJ30">
        <f>C30*내역서!AK148</f>
        <v>0</v>
      </c>
      <c r="AK30">
        <f>C30*내역서!AL148</f>
        <v>0</v>
      </c>
      <c r="AL30">
        <f>C30*내역서!AM148</f>
        <v>0</v>
      </c>
      <c r="AM30">
        <f>C30*내역서!AN148</f>
        <v>0</v>
      </c>
      <c r="AN30">
        <f>C30*내역서!AO148</f>
        <v>0</v>
      </c>
      <c r="AO30">
        <f>C30*내역서!AP148</f>
        <v>0</v>
      </c>
      <c r="AP30">
        <f>C30*내역서!AQ148</f>
        <v>0</v>
      </c>
      <c r="AQ30">
        <f>C30*내역서!AR148</f>
        <v>0</v>
      </c>
      <c r="AR30">
        <f>C30*내역서!AS148</f>
        <v>0</v>
      </c>
      <c r="AS30">
        <f>C30*내역서!AT148</f>
        <v>0</v>
      </c>
      <c r="AT30">
        <f>C30*내역서!AU148</f>
        <v>0</v>
      </c>
      <c r="AU30">
        <f>C30*내역서!AV148</f>
        <v>0</v>
      </c>
    </row>
    <row r="31" spans="1:50" ht="22.9" customHeight="1" x14ac:dyDescent="0.3">
      <c r="A31" s="5" t="s">
        <v>70</v>
      </c>
      <c r="B31" s="7" t="s">
        <v>217</v>
      </c>
      <c r="C31" s="25">
        <v>1</v>
      </c>
      <c r="D31" s="34">
        <f>내역서!F164</f>
        <v>0</v>
      </c>
      <c r="E31" s="67">
        <f t="shared" si="1"/>
        <v>0</v>
      </c>
      <c r="F31" s="67">
        <f>내역서!H164</f>
        <v>0</v>
      </c>
      <c r="G31" s="67">
        <f t="shared" si="2"/>
        <v>0</v>
      </c>
      <c r="H31" s="67">
        <f>내역서!J164</f>
        <v>0</v>
      </c>
      <c r="I31" s="67">
        <f t="shared" si="3"/>
        <v>0</v>
      </c>
      <c r="J31" s="67">
        <f t="shared" si="4"/>
        <v>0</v>
      </c>
      <c r="K31" s="67">
        <f t="shared" si="5"/>
        <v>0</v>
      </c>
      <c r="L31" s="6"/>
      <c r="P31">
        <v>1</v>
      </c>
      <c r="Q31">
        <f>C31*내역서!R164</f>
        <v>0</v>
      </c>
      <c r="R31">
        <f>C31*내역서!S164</f>
        <v>0</v>
      </c>
      <c r="S31">
        <f>C31*내역서!T164</f>
        <v>0</v>
      </c>
      <c r="T31">
        <f>C31*내역서!U164</f>
        <v>0</v>
      </c>
      <c r="U31">
        <f>C31*내역서!V164</f>
        <v>0</v>
      </c>
      <c r="V31">
        <f>C31*내역서!W164</f>
        <v>0</v>
      </c>
      <c r="W31">
        <f>C31*내역서!X164</f>
        <v>0</v>
      </c>
      <c r="X31">
        <f>C31*내역서!Y164</f>
        <v>0</v>
      </c>
      <c r="Y31">
        <f>C31*내역서!Z164</f>
        <v>0</v>
      </c>
      <c r="Z31">
        <f>C31*내역서!AA164</f>
        <v>0</v>
      </c>
      <c r="AA31">
        <f>C31*내역서!AB164</f>
        <v>0</v>
      </c>
      <c r="AB31">
        <f>C31*내역서!AC164</f>
        <v>0</v>
      </c>
      <c r="AC31">
        <f>C31*내역서!AD164</f>
        <v>0</v>
      </c>
      <c r="AD31">
        <f>C31*내역서!AE164</f>
        <v>0</v>
      </c>
      <c r="AE31">
        <f>C31*내역서!AF164</f>
        <v>0</v>
      </c>
      <c r="AF31">
        <f>C31*내역서!AG164</f>
        <v>0</v>
      </c>
      <c r="AG31">
        <f>C31*내역서!AH164</f>
        <v>0</v>
      </c>
      <c r="AH31">
        <f>C31*내역서!AI164</f>
        <v>0</v>
      </c>
      <c r="AI31">
        <f>C31*내역서!AJ164</f>
        <v>0</v>
      </c>
      <c r="AJ31">
        <f>C31*내역서!AK164</f>
        <v>0</v>
      </c>
      <c r="AK31">
        <f>C31*내역서!AL164</f>
        <v>0</v>
      </c>
      <c r="AL31">
        <f>C31*내역서!AM164</f>
        <v>0</v>
      </c>
      <c r="AM31">
        <f>C31*내역서!AN164</f>
        <v>0</v>
      </c>
      <c r="AN31">
        <f>C31*내역서!AO164</f>
        <v>0</v>
      </c>
      <c r="AO31">
        <f>C31*내역서!AP164</f>
        <v>0</v>
      </c>
      <c r="AP31">
        <f>C31*내역서!AQ164</f>
        <v>0</v>
      </c>
      <c r="AQ31">
        <f>C31*내역서!AR164</f>
        <v>0</v>
      </c>
      <c r="AR31">
        <f>C31*내역서!AS164</f>
        <v>0</v>
      </c>
      <c r="AS31">
        <f>C31*내역서!AT164</f>
        <v>0</v>
      </c>
      <c r="AT31">
        <f>C31*내역서!AU164</f>
        <v>0</v>
      </c>
      <c r="AU31">
        <f>C31*내역서!AV164</f>
        <v>0</v>
      </c>
    </row>
    <row r="32" spans="1:50" ht="22.9" customHeight="1" x14ac:dyDescent="0.3">
      <c r="A32" s="5" t="s">
        <v>16</v>
      </c>
      <c r="B32" s="7" t="s">
        <v>217</v>
      </c>
      <c r="C32" s="25">
        <v>1</v>
      </c>
      <c r="D32" s="34">
        <f>내역서!F180</f>
        <v>0</v>
      </c>
      <c r="E32" s="67">
        <f t="shared" si="1"/>
        <v>0</v>
      </c>
      <c r="F32" s="67">
        <f>내역서!H180</f>
        <v>0</v>
      </c>
      <c r="G32" s="67">
        <f t="shared" si="2"/>
        <v>0</v>
      </c>
      <c r="H32" s="67">
        <f>내역서!J180</f>
        <v>0</v>
      </c>
      <c r="I32" s="67">
        <f t="shared" si="3"/>
        <v>0</v>
      </c>
      <c r="J32" s="67">
        <f t="shared" si="4"/>
        <v>0</v>
      </c>
      <c r="K32" s="67">
        <f t="shared" si="5"/>
        <v>0</v>
      </c>
      <c r="L32" s="6"/>
      <c r="P32">
        <v>1</v>
      </c>
      <c r="Q32">
        <f>C32*내역서!R180</f>
        <v>0</v>
      </c>
      <c r="R32">
        <f>C32*내역서!S180</f>
        <v>0</v>
      </c>
      <c r="S32">
        <f>C32*내역서!T180</f>
        <v>0</v>
      </c>
      <c r="T32">
        <f>C32*내역서!U180</f>
        <v>0</v>
      </c>
      <c r="U32">
        <f>C32*내역서!V180</f>
        <v>0</v>
      </c>
      <c r="V32">
        <f>C32*내역서!W180</f>
        <v>0</v>
      </c>
      <c r="W32">
        <f>C32*내역서!X180</f>
        <v>0</v>
      </c>
      <c r="X32">
        <f>C32*내역서!Y180</f>
        <v>0</v>
      </c>
      <c r="Y32">
        <f>C32*내역서!Z180</f>
        <v>0</v>
      </c>
      <c r="Z32">
        <f>C32*내역서!AA180</f>
        <v>0</v>
      </c>
      <c r="AA32">
        <f>C32*내역서!AB180</f>
        <v>0</v>
      </c>
      <c r="AB32">
        <f>C32*내역서!AC180</f>
        <v>0</v>
      </c>
      <c r="AC32">
        <f>C32*내역서!AD180</f>
        <v>0</v>
      </c>
      <c r="AD32">
        <f>C32*내역서!AE180</f>
        <v>0</v>
      </c>
      <c r="AE32">
        <f>C32*내역서!AF180</f>
        <v>0</v>
      </c>
      <c r="AF32">
        <f>C32*내역서!AG180</f>
        <v>0</v>
      </c>
      <c r="AG32">
        <f>C32*내역서!AH180</f>
        <v>0</v>
      </c>
      <c r="AH32">
        <f>C32*내역서!AI180</f>
        <v>0</v>
      </c>
      <c r="AI32">
        <f>C32*내역서!AJ180</f>
        <v>0</v>
      </c>
      <c r="AJ32">
        <f>C32*내역서!AK180</f>
        <v>0</v>
      </c>
      <c r="AK32">
        <f>C32*내역서!AL180</f>
        <v>0</v>
      </c>
      <c r="AL32">
        <f>C32*내역서!AM180</f>
        <v>0</v>
      </c>
      <c r="AM32">
        <f>C32*내역서!AN180</f>
        <v>0</v>
      </c>
      <c r="AN32">
        <f>C32*내역서!AO180</f>
        <v>0</v>
      </c>
      <c r="AO32">
        <f>C32*내역서!AP180</f>
        <v>0</v>
      </c>
      <c r="AP32">
        <f>C32*내역서!AQ180</f>
        <v>0</v>
      </c>
      <c r="AQ32">
        <f>C32*내역서!AR180</f>
        <v>0</v>
      </c>
      <c r="AR32">
        <f>C32*내역서!AS180</f>
        <v>0</v>
      </c>
      <c r="AS32">
        <f>C32*내역서!AT180</f>
        <v>0</v>
      </c>
      <c r="AT32">
        <f>C32*내역서!AU180</f>
        <v>0</v>
      </c>
      <c r="AU32">
        <f>C32*내역서!AV180</f>
        <v>0</v>
      </c>
    </row>
    <row r="33" spans="1:50" ht="22.9" customHeight="1" x14ac:dyDescent="0.3">
      <c r="A33" s="5" t="s">
        <v>94</v>
      </c>
      <c r="B33" s="7" t="s">
        <v>217</v>
      </c>
      <c r="C33" s="25">
        <v>1</v>
      </c>
      <c r="D33" s="34">
        <f>내역서!F196</f>
        <v>0</v>
      </c>
      <c r="E33" s="67">
        <f t="shared" si="1"/>
        <v>0</v>
      </c>
      <c r="F33" s="67">
        <f>내역서!H196</f>
        <v>0</v>
      </c>
      <c r="G33" s="67">
        <f t="shared" si="2"/>
        <v>0</v>
      </c>
      <c r="H33" s="67">
        <f>내역서!J196</f>
        <v>0</v>
      </c>
      <c r="I33" s="67">
        <f t="shared" si="3"/>
        <v>0</v>
      </c>
      <c r="J33" s="67">
        <f t="shared" si="4"/>
        <v>0</v>
      </c>
      <c r="K33" s="67">
        <f t="shared" si="5"/>
        <v>0</v>
      </c>
      <c r="L33" s="6"/>
      <c r="P33">
        <v>1</v>
      </c>
      <c r="Q33">
        <f>C33*내역서!R196</f>
        <v>0</v>
      </c>
      <c r="R33">
        <f>C33*내역서!S196</f>
        <v>0</v>
      </c>
      <c r="S33">
        <f>C33*내역서!T196</f>
        <v>0</v>
      </c>
      <c r="T33">
        <f>C33*내역서!U196</f>
        <v>0</v>
      </c>
      <c r="U33">
        <f>C33*내역서!V196</f>
        <v>0</v>
      </c>
      <c r="V33">
        <f>C33*내역서!W196</f>
        <v>0</v>
      </c>
      <c r="W33">
        <f>C33*내역서!X196</f>
        <v>0</v>
      </c>
      <c r="X33">
        <f>C33*내역서!Y196</f>
        <v>0</v>
      </c>
      <c r="Y33">
        <f>C33*내역서!Z196</f>
        <v>0</v>
      </c>
      <c r="Z33">
        <f>C33*내역서!AA196</f>
        <v>0</v>
      </c>
      <c r="AA33">
        <f>C33*내역서!AB196</f>
        <v>0</v>
      </c>
      <c r="AB33">
        <f>C33*내역서!AC196</f>
        <v>0</v>
      </c>
      <c r="AC33">
        <f>C33*내역서!AD196</f>
        <v>0</v>
      </c>
      <c r="AD33">
        <f>C33*내역서!AE196</f>
        <v>0</v>
      </c>
      <c r="AE33">
        <f>C33*내역서!AF196</f>
        <v>0</v>
      </c>
      <c r="AF33">
        <f>C33*내역서!AG196</f>
        <v>0</v>
      </c>
      <c r="AG33">
        <f>C33*내역서!AH196</f>
        <v>0</v>
      </c>
      <c r="AH33">
        <f>C33*내역서!AI196</f>
        <v>0</v>
      </c>
      <c r="AI33">
        <f>C33*내역서!AJ196</f>
        <v>0</v>
      </c>
      <c r="AJ33">
        <f>C33*내역서!AK196</f>
        <v>0</v>
      </c>
      <c r="AK33">
        <f>C33*내역서!AL196</f>
        <v>0</v>
      </c>
      <c r="AL33">
        <f>C33*내역서!AM196</f>
        <v>0</v>
      </c>
      <c r="AM33">
        <f>C33*내역서!AN196</f>
        <v>0</v>
      </c>
      <c r="AN33">
        <f>C33*내역서!AO196</f>
        <v>0</v>
      </c>
      <c r="AO33">
        <f>C33*내역서!AP196</f>
        <v>0</v>
      </c>
      <c r="AP33">
        <f>C33*내역서!AQ196</f>
        <v>0</v>
      </c>
      <c r="AQ33">
        <f>C33*내역서!AR196</f>
        <v>0</v>
      </c>
      <c r="AR33">
        <f>C33*내역서!AS196</f>
        <v>0</v>
      </c>
      <c r="AS33">
        <f>C33*내역서!AT196</f>
        <v>0</v>
      </c>
      <c r="AT33">
        <f>C33*내역서!AU196</f>
        <v>0</v>
      </c>
      <c r="AU33">
        <f>C33*내역서!AV196</f>
        <v>0</v>
      </c>
    </row>
    <row r="34" spans="1:50" ht="22.9" customHeight="1" x14ac:dyDescent="0.3">
      <c r="A34" s="5" t="s">
        <v>96</v>
      </c>
      <c r="B34" s="7" t="s">
        <v>217</v>
      </c>
      <c r="C34" s="25">
        <v>1</v>
      </c>
      <c r="D34" s="34">
        <f>내역서!F212</f>
        <v>0</v>
      </c>
      <c r="E34" s="67">
        <f t="shared" si="1"/>
        <v>0</v>
      </c>
      <c r="F34" s="67">
        <f>내역서!H212</f>
        <v>0</v>
      </c>
      <c r="G34" s="67">
        <f t="shared" si="2"/>
        <v>0</v>
      </c>
      <c r="H34" s="67">
        <f>내역서!J212</f>
        <v>0</v>
      </c>
      <c r="I34" s="67">
        <f t="shared" si="3"/>
        <v>0</v>
      </c>
      <c r="J34" s="67">
        <f t="shared" si="4"/>
        <v>0</v>
      </c>
      <c r="K34" s="67">
        <f t="shared" si="5"/>
        <v>0</v>
      </c>
      <c r="L34" s="5" t="s">
        <v>184</v>
      </c>
      <c r="Q34">
        <f>C34*내역서!R212</f>
        <v>0</v>
      </c>
      <c r="R34">
        <f>C34*내역서!S212</f>
        <v>0</v>
      </c>
      <c r="S34">
        <f>C34*내역서!T212</f>
        <v>0</v>
      </c>
      <c r="T34">
        <f>C34*내역서!U212</f>
        <v>0</v>
      </c>
      <c r="U34">
        <f>C34*내역서!V212</f>
        <v>0</v>
      </c>
      <c r="V34">
        <f>C34*내역서!W212</f>
        <v>0</v>
      </c>
      <c r="W34">
        <f>C34*내역서!X212</f>
        <v>0</v>
      </c>
      <c r="X34">
        <f>C34*내역서!Y212</f>
        <v>0</v>
      </c>
      <c r="Y34">
        <f>C34*내역서!Z212</f>
        <v>0</v>
      </c>
      <c r="Z34">
        <f>C34*내역서!AA212</f>
        <v>0</v>
      </c>
      <c r="AA34">
        <f>C34*내역서!AB212</f>
        <v>0</v>
      </c>
      <c r="AB34">
        <f>C34*내역서!AC212</f>
        <v>0</v>
      </c>
      <c r="AC34">
        <f>C34*내역서!AD212</f>
        <v>0</v>
      </c>
      <c r="AD34">
        <f>C34*내역서!AE212</f>
        <v>0</v>
      </c>
      <c r="AE34">
        <f>C34*내역서!AF212</f>
        <v>0</v>
      </c>
      <c r="AF34">
        <f>C34*내역서!AG212</f>
        <v>0</v>
      </c>
      <c r="AG34">
        <f>C34*내역서!AH212</f>
        <v>0</v>
      </c>
      <c r="AH34">
        <f>C34*내역서!AI212</f>
        <v>0</v>
      </c>
      <c r="AI34">
        <f>C34*내역서!AJ212</f>
        <v>0</v>
      </c>
      <c r="AJ34">
        <f>C34*내역서!AK212</f>
        <v>0</v>
      </c>
      <c r="AK34">
        <f>C34*내역서!AL212</f>
        <v>0</v>
      </c>
      <c r="AL34">
        <f>C34*내역서!AM212</f>
        <v>0</v>
      </c>
      <c r="AM34">
        <f>C34*내역서!AN212</f>
        <v>0</v>
      </c>
      <c r="AN34">
        <f>C34*내역서!AO212</f>
        <v>0</v>
      </c>
      <c r="AO34">
        <f>C34*내역서!AP212</f>
        <v>0</v>
      </c>
      <c r="AP34">
        <f>C34*내역서!AQ212</f>
        <v>0</v>
      </c>
      <c r="AQ34">
        <f>C34*내역서!AR212</f>
        <v>0</v>
      </c>
      <c r="AR34">
        <f>C34*내역서!AS212</f>
        <v>0</v>
      </c>
      <c r="AS34">
        <f>C34*내역서!AT212</f>
        <v>0</v>
      </c>
      <c r="AT34">
        <f>C34*내역서!AU212</f>
        <v>0</v>
      </c>
      <c r="AU34">
        <f>C34*내역서!AV212</f>
        <v>0</v>
      </c>
    </row>
    <row r="35" spans="1:50" ht="22.9" customHeight="1" x14ac:dyDescent="0.3">
      <c r="A35" s="6"/>
      <c r="B35" s="13"/>
      <c r="C35" s="25"/>
      <c r="D35" s="26"/>
      <c r="E35" s="67"/>
      <c r="F35" s="26"/>
      <c r="G35" s="26"/>
      <c r="H35" s="26"/>
      <c r="I35" s="26"/>
      <c r="J35" s="26"/>
      <c r="K35" s="26"/>
      <c r="L35" s="6"/>
    </row>
    <row r="36" spans="1:50" ht="22.9" customHeight="1" x14ac:dyDescent="0.3">
      <c r="A36" s="9" t="s">
        <v>133</v>
      </c>
      <c r="B36" s="11"/>
      <c r="C36" s="27"/>
      <c r="D36" s="28"/>
      <c r="E36" s="28">
        <f>SUMIF(P22:P34,"1",E22:E34)</f>
        <v>0</v>
      </c>
      <c r="F36" s="28"/>
      <c r="G36" s="28">
        <f>SUMIF(P22:P34,"1",G22:G34)</f>
        <v>0</v>
      </c>
      <c r="H36" s="28"/>
      <c r="I36" s="28">
        <f>SUMIF(P22:P34,"1",I22:I34)</f>
        <v>0</v>
      </c>
      <c r="J36" s="28"/>
      <c r="K36" s="28">
        <f>E36+G36+I36</f>
        <v>0</v>
      </c>
      <c r="L36" s="28"/>
      <c r="Q36">
        <f t="shared" ref="Q36:AX36" si="6">SUM(Q22:Q34)</f>
        <v>0</v>
      </c>
      <c r="R36">
        <f t="shared" si="6"/>
        <v>0</v>
      </c>
      <c r="S36">
        <f t="shared" si="6"/>
        <v>0</v>
      </c>
      <c r="T36">
        <f t="shared" si="6"/>
        <v>0</v>
      </c>
      <c r="U36">
        <f t="shared" si="6"/>
        <v>0</v>
      </c>
      <c r="V36">
        <f t="shared" si="6"/>
        <v>0</v>
      </c>
      <c r="W36">
        <f t="shared" si="6"/>
        <v>0</v>
      </c>
      <c r="X36">
        <f t="shared" si="6"/>
        <v>0</v>
      </c>
      <c r="Y36">
        <f t="shared" si="6"/>
        <v>0</v>
      </c>
      <c r="Z36">
        <f t="shared" si="6"/>
        <v>0</v>
      </c>
      <c r="AA36">
        <f t="shared" si="6"/>
        <v>0</v>
      </c>
      <c r="AB36">
        <f t="shared" si="6"/>
        <v>0</v>
      </c>
      <c r="AC36">
        <f t="shared" si="6"/>
        <v>0</v>
      </c>
      <c r="AD36">
        <f t="shared" si="6"/>
        <v>0</v>
      </c>
      <c r="AE36">
        <f t="shared" si="6"/>
        <v>0</v>
      </c>
      <c r="AF36">
        <f t="shared" si="6"/>
        <v>0</v>
      </c>
      <c r="AG36">
        <f t="shared" si="6"/>
        <v>0</v>
      </c>
      <c r="AH36">
        <f t="shared" si="6"/>
        <v>0</v>
      </c>
      <c r="AI36">
        <f t="shared" si="6"/>
        <v>0</v>
      </c>
      <c r="AJ36">
        <f t="shared" si="6"/>
        <v>0</v>
      </c>
      <c r="AK36">
        <f t="shared" si="6"/>
        <v>0</v>
      </c>
      <c r="AL36">
        <f t="shared" si="6"/>
        <v>0</v>
      </c>
      <c r="AM36">
        <f t="shared" si="6"/>
        <v>0</v>
      </c>
      <c r="AN36">
        <f t="shared" si="6"/>
        <v>0</v>
      </c>
      <c r="AO36">
        <f t="shared" si="6"/>
        <v>0</v>
      </c>
      <c r="AP36">
        <f t="shared" si="6"/>
        <v>0</v>
      </c>
      <c r="AQ36">
        <f t="shared" si="6"/>
        <v>0</v>
      </c>
      <c r="AR36">
        <f t="shared" si="6"/>
        <v>0</v>
      </c>
      <c r="AS36">
        <f t="shared" si="6"/>
        <v>0</v>
      </c>
      <c r="AT36">
        <f t="shared" si="6"/>
        <v>0</v>
      </c>
      <c r="AU36">
        <f t="shared" si="6"/>
        <v>0</v>
      </c>
      <c r="AV36">
        <f t="shared" si="6"/>
        <v>0</v>
      </c>
      <c r="AW36">
        <f t="shared" si="6"/>
        <v>0</v>
      </c>
      <c r="AX36">
        <f t="shared" si="6"/>
        <v>0</v>
      </c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7" type="noConversion"/>
  <conditionalFormatting sqref="A11:L19 A5:C10 L5:L10 A21:L21 A20:C20 A36:C36 A35:D35 A22:C34 L22:L34 F35:L35">
    <cfRule type="containsText" dxfId="393" priority="61" stopIfTrue="1" operator="containsText" text=".">
      <formula>NOT(ISERROR(SEARCH(".",A5)))</formula>
    </cfRule>
    <cfRule type="notContainsText" dxfId="392" priority="62" stopIfTrue="1" operator="notContains" text=".">
      <formula>ISERROR(SEARCH(".",A5))</formula>
    </cfRule>
  </conditionalFormatting>
  <conditionalFormatting sqref="E5:E10">
    <cfRule type="containsText" dxfId="103" priority="59" stopIfTrue="1" operator="containsText" text=".">
      <formula>NOT(ISERROR(SEARCH(".",E5)))</formula>
    </cfRule>
    <cfRule type="notContainsText" dxfId="102" priority="60" stopIfTrue="1" operator="notContains" text=".">
      <formula>ISERROR(SEARCH(".",E5))</formula>
    </cfRule>
  </conditionalFormatting>
  <conditionalFormatting sqref="G5:G10">
    <cfRule type="containsText" dxfId="101" priority="57" stopIfTrue="1" operator="containsText" text=".">
      <formula>NOT(ISERROR(SEARCH(".",G5)))</formula>
    </cfRule>
    <cfRule type="notContainsText" dxfId="100" priority="58" stopIfTrue="1" operator="notContains" text=".">
      <formula>ISERROR(SEARCH(".",G5))</formula>
    </cfRule>
  </conditionalFormatting>
  <conditionalFormatting sqref="I5:I10">
    <cfRule type="containsText" dxfId="99" priority="55" stopIfTrue="1" operator="containsText" text=".">
      <formula>NOT(ISERROR(SEARCH(".",I5)))</formula>
    </cfRule>
    <cfRule type="notContainsText" dxfId="98" priority="56" stopIfTrue="1" operator="notContains" text=".">
      <formula>ISERROR(SEARCH(".",I5))</formula>
    </cfRule>
  </conditionalFormatting>
  <conditionalFormatting sqref="K5:K10">
    <cfRule type="containsText" dxfId="97" priority="53" stopIfTrue="1" operator="containsText" text=".">
      <formula>NOT(ISERROR(SEARCH(".",K5)))</formula>
    </cfRule>
    <cfRule type="notContainsText" dxfId="96" priority="54" stopIfTrue="1" operator="notContains" text=".">
      <formula>ISERROR(SEARCH(".",K5))</formula>
    </cfRule>
  </conditionalFormatting>
  <conditionalFormatting sqref="J5:J10">
    <cfRule type="containsText" dxfId="95" priority="51" stopIfTrue="1" operator="containsText" text=".">
      <formula>NOT(ISERROR(SEARCH(".",J5)))</formula>
    </cfRule>
    <cfRule type="notContainsText" dxfId="94" priority="52" stopIfTrue="1" operator="notContains" text=".">
      <formula>ISERROR(SEARCH(".",J5))</formula>
    </cfRule>
  </conditionalFormatting>
  <conditionalFormatting sqref="D20:L20">
    <cfRule type="containsText" dxfId="93" priority="49" stopIfTrue="1" operator="containsText" text=".">
      <formula>NOT(ISERROR(SEARCH(".",D20)))</formula>
    </cfRule>
    <cfRule type="notContainsText" dxfId="92" priority="50" stopIfTrue="1" operator="notContains" text=".">
      <formula>ISERROR(SEARCH(".",D20))</formula>
    </cfRule>
  </conditionalFormatting>
  <conditionalFormatting sqref="E20">
    <cfRule type="containsText" dxfId="91" priority="47" stopIfTrue="1" operator="containsText" text=".">
      <formula>NOT(ISERROR(SEARCH(".",E20)))</formula>
    </cfRule>
    <cfRule type="notContainsText" dxfId="90" priority="48" stopIfTrue="1" operator="notContains" text=".">
      <formula>ISERROR(SEARCH(".",E20))</formula>
    </cfRule>
  </conditionalFormatting>
  <conditionalFormatting sqref="G20">
    <cfRule type="containsText" dxfId="89" priority="45" stopIfTrue="1" operator="containsText" text=".">
      <formula>NOT(ISERROR(SEARCH(".",G20)))</formula>
    </cfRule>
    <cfRule type="notContainsText" dxfId="88" priority="46" stopIfTrue="1" operator="notContains" text=".">
      <formula>ISERROR(SEARCH(".",G20))</formula>
    </cfRule>
  </conditionalFormatting>
  <conditionalFormatting sqref="I20">
    <cfRule type="containsText" dxfId="87" priority="43" stopIfTrue="1" operator="containsText" text=".">
      <formula>NOT(ISERROR(SEARCH(".",I20)))</formula>
    </cfRule>
    <cfRule type="notContainsText" dxfId="86" priority="44" stopIfTrue="1" operator="notContains" text=".">
      <formula>ISERROR(SEARCH(".",I20))</formula>
    </cfRule>
  </conditionalFormatting>
  <conditionalFormatting sqref="K20">
    <cfRule type="containsText" dxfId="85" priority="41" stopIfTrue="1" operator="containsText" text=".">
      <formula>NOT(ISERROR(SEARCH(".",K20)))</formula>
    </cfRule>
    <cfRule type="notContainsText" dxfId="84" priority="42" stopIfTrue="1" operator="notContains" text=".">
      <formula>ISERROR(SEARCH(".",K20))</formula>
    </cfRule>
  </conditionalFormatting>
  <conditionalFormatting sqref="D36:L36">
    <cfRule type="containsText" dxfId="83" priority="39" stopIfTrue="1" operator="containsText" text=".">
      <formula>NOT(ISERROR(SEARCH(".",D36)))</formula>
    </cfRule>
    <cfRule type="notContainsText" dxfId="82" priority="40" stopIfTrue="1" operator="notContains" text=".">
      <formula>ISERROR(SEARCH(".",D36))</formula>
    </cfRule>
  </conditionalFormatting>
  <conditionalFormatting sqref="E36">
    <cfRule type="containsText" dxfId="81" priority="37" stopIfTrue="1" operator="containsText" text=".">
      <formula>NOT(ISERROR(SEARCH(".",E36)))</formula>
    </cfRule>
    <cfRule type="notContainsText" dxfId="80" priority="38" stopIfTrue="1" operator="notContains" text=".">
      <formula>ISERROR(SEARCH(".",E36))</formula>
    </cfRule>
  </conditionalFormatting>
  <conditionalFormatting sqref="G36">
    <cfRule type="containsText" dxfId="79" priority="35" stopIfTrue="1" operator="containsText" text=".">
      <formula>NOT(ISERROR(SEARCH(".",G36)))</formula>
    </cfRule>
    <cfRule type="notContainsText" dxfId="78" priority="36" stopIfTrue="1" operator="notContains" text=".">
      <formula>ISERROR(SEARCH(".",G36))</formula>
    </cfRule>
  </conditionalFormatting>
  <conditionalFormatting sqref="I36">
    <cfRule type="containsText" dxfId="77" priority="33" stopIfTrue="1" operator="containsText" text=".">
      <formula>NOT(ISERROR(SEARCH(".",I36)))</formula>
    </cfRule>
    <cfRule type="notContainsText" dxfId="76" priority="34" stopIfTrue="1" operator="notContains" text=".">
      <formula>ISERROR(SEARCH(".",I36))</formula>
    </cfRule>
  </conditionalFormatting>
  <conditionalFormatting sqref="K36">
    <cfRule type="containsText" dxfId="75" priority="31" stopIfTrue="1" operator="containsText" text=".">
      <formula>NOT(ISERROR(SEARCH(".",K36)))</formula>
    </cfRule>
    <cfRule type="notContainsText" dxfId="74" priority="32" stopIfTrue="1" operator="notContains" text=".">
      <formula>ISERROR(SEARCH(".",K36))</formula>
    </cfRule>
  </conditionalFormatting>
  <conditionalFormatting sqref="F22:F34">
    <cfRule type="containsText" dxfId="39" priority="17" stopIfTrue="1" operator="containsText" text=".">
      <formula>NOT(ISERROR(SEARCH(".",F22)))</formula>
    </cfRule>
    <cfRule type="notContainsText" dxfId="38" priority="18" stopIfTrue="1" operator="notContains" text=".">
      <formula>ISERROR(SEARCH(".",F22))</formula>
    </cfRule>
  </conditionalFormatting>
  <conditionalFormatting sqref="H22:H34">
    <cfRule type="containsText" dxfId="37" priority="15" stopIfTrue="1" operator="containsText" text=".">
      <formula>NOT(ISERROR(SEARCH(".",H22)))</formula>
    </cfRule>
    <cfRule type="notContainsText" dxfId="36" priority="16" stopIfTrue="1" operator="notContains" text=".">
      <formula>ISERROR(SEARCH(".",H22))</formula>
    </cfRule>
  </conditionalFormatting>
  <conditionalFormatting sqref="J22:J34">
    <cfRule type="containsText" dxfId="35" priority="13" stopIfTrue="1" operator="containsText" text=".">
      <formula>NOT(ISERROR(SEARCH(".",J22)))</formula>
    </cfRule>
    <cfRule type="notContainsText" dxfId="34" priority="14" stopIfTrue="1" operator="notContains" text=".">
      <formula>ISERROR(SEARCH(".",J22))</formula>
    </cfRule>
  </conditionalFormatting>
  <conditionalFormatting sqref="K22:K34">
    <cfRule type="containsText" dxfId="33" priority="11" stopIfTrue="1" operator="containsText" text=".">
      <formula>NOT(ISERROR(SEARCH(".",K22)))</formula>
    </cfRule>
    <cfRule type="notContainsText" dxfId="32" priority="12" stopIfTrue="1" operator="notContains" text=".">
      <formula>ISERROR(SEARCH(".",K22))</formula>
    </cfRule>
  </conditionalFormatting>
  <conditionalFormatting sqref="E22:E35">
    <cfRule type="containsText" dxfId="31" priority="9" stopIfTrue="1" operator="containsText" text=".">
      <formula>NOT(ISERROR(SEARCH(".",E22)))</formula>
    </cfRule>
    <cfRule type="notContainsText" dxfId="30" priority="10" stopIfTrue="1" operator="notContains" text=".">
      <formula>ISERROR(SEARCH(".",E22))</formula>
    </cfRule>
  </conditionalFormatting>
  <conditionalFormatting sqref="F5:F6">
    <cfRule type="containsText" dxfId="29" priority="7" stopIfTrue="1" operator="containsText" text=".">
      <formula>NOT(ISERROR(SEARCH(".",F5)))</formula>
    </cfRule>
    <cfRule type="notContainsText" dxfId="28" priority="8" stopIfTrue="1" operator="notContains" text=".">
      <formula>ISERROR(SEARCH(".",F5))</formula>
    </cfRule>
  </conditionalFormatting>
  <conditionalFormatting sqref="H5:H7">
    <cfRule type="containsText" dxfId="27" priority="5" stopIfTrue="1" operator="containsText" text=".">
      <formula>NOT(ISERROR(SEARCH(".",H5)))</formula>
    </cfRule>
    <cfRule type="notContainsText" dxfId="26" priority="6" stopIfTrue="1" operator="notContains" text=".">
      <formula>ISERROR(SEARCH(".",H5))</formula>
    </cfRule>
  </conditionalFormatting>
  <conditionalFormatting sqref="G22:G34">
    <cfRule type="containsText" dxfId="25" priority="3" stopIfTrue="1" operator="containsText" text=".">
      <formula>NOT(ISERROR(SEARCH(".",G22)))</formula>
    </cfRule>
    <cfRule type="notContainsText" dxfId="24" priority="4" stopIfTrue="1" operator="notContains" text=".">
      <formula>ISERROR(SEARCH(".",G22))</formula>
    </cfRule>
  </conditionalFormatting>
  <conditionalFormatting sqref="I22:I34">
    <cfRule type="containsText" dxfId="23" priority="1" stopIfTrue="1" operator="containsText" text=".">
      <formula>NOT(ISERROR(SEARCH(".",I22)))</formula>
    </cfRule>
    <cfRule type="notContainsText" dxfId="22" priority="2" stopIfTrue="1" operator="notContains" text=".">
      <formula>ISERROR(SEARCH(".",I22))</formula>
    </cfRule>
  </conditionalFormatting>
  <pageMargins left="0.74791663885116577" right="0" top="0.55111110210418701" bottom="0.15736110508441925" header="0.31486111879348755" footer="0.15736110508441925"/>
  <pageSetup paperSize="9" scale="95" orientation="landscape" r:id="rId1"/>
  <rowBreaks count="2" manualBreakCount="2">
    <brk id="20" max="1048575" man="1"/>
    <brk id="36" max="104857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FFB7"/>
  </sheetPr>
  <dimension ref="A1:BA212"/>
  <sheetViews>
    <sheetView zoomScale="145" zoomScaleNormal="145" workbookViewId="0">
      <pane xSplit="4" ySplit="4" topLeftCell="E5" activePane="bottomRight" state="frozen"/>
      <selection pane="topRight"/>
      <selection pane="bottomLeft"/>
      <selection pane="bottomRight" activeCell="A3" sqref="A3:A4"/>
    </sheetView>
  </sheetViews>
  <sheetFormatPr defaultColWidth="9" defaultRowHeight="16.5" x14ac:dyDescent="0.3"/>
  <cols>
    <col min="1" max="2" width="20.75" style="2" customWidth="1"/>
    <col min="3" max="3" width="4.75" style="3" customWidth="1"/>
    <col min="4" max="4" width="6.75" style="33" customWidth="1"/>
    <col min="5" max="5" width="6.75" style="30" customWidth="1"/>
    <col min="6" max="6" width="9.75" style="30" customWidth="1"/>
    <col min="7" max="7" width="6.75" style="30" customWidth="1"/>
    <col min="8" max="8" width="9.75" style="30" customWidth="1"/>
    <col min="9" max="9" width="6.75" style="30" customWidth="1"/>
    <col min="10" max="10" width="9.75" style="30" customWidth="1"/>
    <col min="11" max="11" width="6.75" style="30" customWidth="1"/>
    <col min="12" max="12" width="9.75" style="30" customWidth="1"/>
    <col min="13" max="13" width="8.75" style="4" customWidth="1"/>
    <col min="14" max="51" width="0" hidden="1" customWidth="1"/>
    <col min="53" max="53" width="9.75" bestFit="1" customWidth="1"/>
  </cols>
  <sheetData>
    <row r="1" spans="1:51" ht="30" customHeight="1" x14ac:dyDescent="0.3">
      <c r="A1" s="44" t="s">
        <v>57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51" ht="22.9" customHeight="1" x14ac:dyDescent="0.3">
      <c r="A2" s="45" t="s">
        <v>271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51" ht="22.9" customHeight="1" x14ac:dyDescent="0.3">
      <c r="A3" s="53" t="s">
        <v>59</v>
      </c>
      <c r="B3" s="53" t="s">
        <v>58</v>
      </c>
      <c r="C3" s="53" t="s">
        <v>203</v>
      </c>
      <c r="D3" s="59" t="s">
        <v>134</v>
      </c>
      <c r="E3" s="60" t="s">
        <v>148</v>
      </c>
      <c r="F3" s="60"/>
      <c r="G3" s="60" t="s">
        <v>147</v>
      </c>
      <c r="H3" s="60"/>
      <c r="I3" s="60" t="s">
        <v>29</v>
      </c>
      <c r="J3" s="60"/>
      <c r="K3" s="60" t="s">
        <v>30</v>
      </c>
      <c r="L3" s="60"/>
      <c r="M3" s="53" t="s">
        <v>230</v>
      </c>
    </row>
    <row r="4" spans="1:51" ht="22.9" customHeight="1" x14ac:dyDescent="0.3">
      <c r="A4" s="53"/>
      <c r="B4" s="53"/>
      <c r="C4" s="53"/>
      <c r="D4" s="59"/>
      <c r="E4" s="24" t="s">
        <v>137</v>
      </c>
      <c r="F4" s="24" t="s">
        <v>141</v>
      </c>
      <c r="G4" s="24" t="s">
        <v>137</v>
      </c>
      <c r="H4" s="24" t="s">
        <v>141</v>
      </c>
      <c r="I4" s="24" t="s">
        <v>137</v>
      </c>
      <c r="J4" s="24" t="s">
        <v>141</v>
      </c>
      <c r="K4" s="24" t="s">
        <v>137</v>
      </c>
      <c r="L4" s="24" t="s">
        <v>141</v>
      </c>
      <c r="M4" s="53"/>
      <c r="N4" t="s">
        <v>140</v>
      </c>
      <c r="O4" t="s">
        <v>135</v>
      </c>
      <c r="P4" t="s">
        <v>136</v>
      </c>
      <c r="Q4" t="s">
        <v>138</v>
      </c>
      <c r="R4" t="s">
        <v>144</v>
      </c>
      <c r="S4" t="s">
        <v>231</v>
      </c>
      <c r="T4" t="s">
        <v>167</v>
      </c>
      <c r="U4" t="s">
        <v>232</v>
      </c>
      <c r="V4" t="s">
        <v>229</v>
      </c>
      <c r="W4" t="s">
        <v>234</v>
      </c>
      <c r="X4" t="s">
        <v>173</v>
      </c>
      <c r="Y4" t="s">
        <v>233</v>
      </c>
      <c r="Z4" t="s">
        <v>165</v>
      </c>
      <c r="AA4" t="s">
        <v>169</v>
      </c>
      <c r="AB4" t="s">
        <v>166</v>
      </c>
      <c r="AC4" t="s">
        <v>170</v>
      </c>
      <c r="AD4" t="s">
        <v>179</v>
      </c>
      <c r="AE4" t="s">
        <v>188</v>
      </c>
      <c r="AF4" t="s">
        <v>191</v>
      </c>
      <c r="AG4" t="s">
        <v>54</v>
      </c>
      <c r="AH4" t="s">
        <v>56</v>
      </c>
      <c r="AI4" t="s">
        <v>189</v>
      </c>
      <c r="AJ4" t="s">
        <v>199</v>
      </c>
      <c r="AK4" t="s">
        <v>200</v>
      </c>
      <c r="AL4" t="s">
        <v>178</v>
      </c>
      <c r="AM4" t="s">
        <v>201</v>
      </c>
      <c r="AN4" t="s">
        <v>192</v>
      </c>
      <c r="AO4" t="s">
        <v>193</v>
      </c>
      <c r="AP4" t="s">
        <v>182</v>
      </c>
      <c r="AQ4" t="s">
        <v>186</v>
      </c>
      <c r="AR4" t="s">
        <v>202</v>
      </c>
      <c r="AS4" t="s">
        <v>190</v>
      </c>
      <c r="AT4" t="s">
        <v>194</v>
      </c>
      <c r="AU4" t="s">
        <v>175</v>
      </c>
      <c r="AV4" t="s">
        <v>180</v>
      </c>
      <c r="AW4" t="s">
        <v>143</v>
      </c>
      <c r="AX4" t="s">
        <v>139</v>
      </c>
      <c r="AY4" t="s">
        <v>204</v>
      </c>
    </row>
    <row r="5" spans="1:51" ht="22.9" customHeight="1" x14ac:dyDescent="0.3">
      <c r="A5" s="63" t="s">
        <v>65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5"/>
    </row>
    <row r="6" spans="1:51" ht="22.9" customHeight="1" x14ac:dyDescent="0.3">
      <c r="A6" s="5" t="s">
        <v>32</v>
      </c>
      <c r="B6" s="5" t="s">
        <v>14</v>
      </c>
      <c r="C6" s="7" t="s">
        <v>207</v>
      </c>
      <c r="D6" s="31">
        <v>58</v>
      </c>
      <c r="E6" s="34"/>
      <c r="F6" s="67">
        <f t="shared" ref="F6:F14" si="0">ROUNDDOWN(D6*E6,0)</f>
        <v>0</v>
      </c>
      <c r="G6" s="66"/>
      <c r="H6" s="67">
        <f t="shared" ref="H6:H14" si="1">ROUNDDOWN(D6*G6,0)</f>
        <v>0</v>
      </c>
      <c r="I6" s="66"/>
      <c r="J6" s="67">
        <f t="shared" ref="J6:J14" si="2">ROUNDDOWN(D6*I6,0)</f>
        <v>0</v>
      </c>
      <c r="K6" s="67">
        <f t="shared" ref="K6:K14" si="3">E6+G6+I6</f>
        <v>0</v>
      </c>
      <c r="L6" s="67">
        <f t="shared" ref="L6:L14" si="4">F6+H6+J6</f>
        <v>0</v>
      </c>
      <c r="M6" s="14"/>
      <c r="P6" s="1"/>
      <c r="AY6" s="1"/>
    </row>
    <row r="7" spans="1:51" ht="22.9" customHeight="1" x14ac:dyDescent="0.3">
      <c r="A7" s="5" t="s">
        <v>36</v>
      </c>
      <c r="B7" s="5" t="s">
        <v>128</v>
      </c>
      <c r="C7" s="7" t="s">
        <v>207</v>
      </c>
      <c r="D7" s="31">
        <v>58</v>
      </c>
      <c r="E7" s="34"/>
      <c r="F7" s="67">
        <f t="shared" si="0"/>
        <v>0</v>
      </c>
      <c r="G7" s="66"/>
      <c r="H7" s="67">
        <f t="shared" si="1"/>
        <v>0</v>
      </c>
      <c r="I7" s="66"/>
      <c r="J7" s="67">
        <f t="shared" si="2"/>
        <v>0</v>
      </c>
      <c r="K7" s="67">
        <f t="shared" si="3"/>
        <v>0</v>
      </c>
      <c r="L7" s="67">
        <f t="shared" si="4"/>
        <v>0</v>
      </c>
      <c r="M7" s="14"/>
      <c r="P7" s="1"/>
      <c r="AY7" s="1"/>
    </row>
    <row r="8" spans="1:51" ht="22.9" customHeight="1" x14ac:dyDescent="0.3">
      <c r="A8" s="5" t="s">
        <v>150</v>
      </c>
      <c r="B8" s="5" t="s">
        <v>120</v>
      </c>
      <c r="C8" s="7" t="s">
        <v>211</v>
      </c>
      <c r="D8" s="31">
        <v>3</v>
      </c>
      <c r="E8" s="34"/>
      <c r="F8" s="67">
        <f t="shared" si="0"/>
        <v>0</v>
      </c>
      <c r="G8" s="66"/>
      <c r="H8" s="67">
        <f t="shared" si="1"/>
        <v>0</v>
      </c>
      <c r="I8" s="66"/>
      <c r="J8" s="67">
        <f t="shared" si="2"/>
        <v>0</v>
      </c>
      <c r="K8" s="67">
        <f t="shared" si="3"/>
        <v>0</v>
      </c>
      <c r="L8" s="67">
        <f t="shared" si="4"/>
        <v>0</v>
      </c>
      <c r="M8" s="14"/>
      <c r="P8" s="1"/>
      <c r="AY8" s="1"/>
    </row>
    <row r="9" spans="1:51" ht="22.9" customHeight="1" x14ac:dyDescent="0.3">
      <c r="A9" s="5" t="s">
        <v>154</v>
      </c>
      <c r="B9" s="6"/>
      <c r="C9" s="7" t="s">
        <v>207</v>
      </c>
      <c r="D9" s="31">
        <v>500.62</v>
      </c>
      <c r="E9" s="34"/>
      <c r="F9" s="67">
        <f>ROUNDDOWN(D9*E9,0)</f>
        <v>0</v>
      </c>
      <c r="G9" s="66"/>
      <c r="H9" s="67">
        <f>ROUNDDOWN(D9*G9,0)</f>
        <v>0</v>
      </c>
      <c r="I9" s="66"/>
      <c r="J9" s="67">
        <f>ROUNDDOWN(D9*I9,0)</f>
        <v>0</v>
      </c>
      <c r="K9" s="67">
        <f t="shared" si="3"/>
        <v>0</v>
      </c>
      <c r="L9" s="67">
        <f t="shared" si="4"/>
        <v>0</v>
      </c>
      <c r="M9" s="14"/>
      <c r="P9" s="1"/>
    </row>
    <row r="10" spans="1:51" ht="22.9" customHeight="1" x14ac:dyDescent="0.3">
      <c r="A10" s="5" t="s">
        <v>151</v>
      </c>
      <c r="B10" s="5" t="s">
        <v>225</v>
      </c>
      <c r="C10" s="7" t="s">
        <v>207</v>
      </c>
      <c r="D10" s="31">
        <v>500.62</v>
      </c>
      <c r="E10" s="34"/>
      <c r="F10" s="67">
        <f>ROUNDDOWN(D10*E10,0)</f>
        <v>0</v>
      </c>
      <c r="G10" s="66"/>
      <c r="H10" s="67">
        <f>ROUNDDOWN(D10*G10,0)</f>
        <v>0</v>
      </c>
      <c r="I10" s="66"/>
      <c r="J10" s="67">
        <f>ROUNDDOWN(D10*I10,0)</f>
        <v>0</v>
      </c>
      <c r="K10" s="67">
        <f t="shared" si="3"/>
        <v>0</v>
      </c>
      <c r="L10" s="67">
        <f t="shared" si="4"/>
        <v>0</v>
      </c>
      <c r="M10" s="14"/>
      <c r="P10" s="1"/>
    </row>
    <row r="11" spans="1:51" ht="22.9" customHeight="1" x14ac:dyDescent="0.3">
      <c r="A11" s="5" t="s">
        <v>33</v>
      </c>
      <c r="B11" s="5" t="s">
        <v>121</v>
      </c>
      <c r="C11" s="7" t="s">
        <v>218</v>
      </c>
      <c r="D11" s="31">
        <v>4</v>
      </c>
      <c r="E11" s="34"/>
      <c r="F11" s="67">
        <f t="shared" si="0"/>
        <v>0</v>
      </c>
      <c r="G11" s="66"/>
      <c r="H11" s="67">
        <f t="shared" si="1"/>
        <v>0</v>
      </c>
      <c r="I11" s="66"/>
      <c r="J11" s="67">
        <f t="shared" si="2"/>
        <v>0</v>
      </c>
      <c r="K11" s="67">
        <f t="shared" si="3"/>
        <v>0</v>
      </c>
      <c r="L11" s="67">
        <f t="shared" si="4"/>
        <v>0</v>
      </c>
      <c r="M11" s="14"/>
      <c r="P11" s="1"/>
      <c r="AY11" s="1"/>
    </row>
    <row r="12" spans="1:51" ht="22.9" customHeight="1" x14ac:dyDescent="0.3">
      <c r="A12" s="5" t="s">
        <v>37</v>
      </c>
      <c r="B12" s="5" t="s">
        <v>9</v>
      </c>
      <c r="C12" s="7" t="s">
        <v>208</v>
      </c>
      <c r="D12" s="31">
        <v>2</v>
      </c>
      <c r="E12" s="34"/>
      <c r="F12" s="67">
        <f t="shared" si="0"/>
        <v>0</v>
      </c>
      <c r="G12" s="66"/>
      <c r="H12" s="67">
        <f t="shared" si="1"/>
        <v>0</v>
      </c>
      <c r="I12" s="66"/>
      <c r="J12" s="67">
        <f t="shared" si="2"/>
        <v>0</v>
      </c>
      <c r="K12" s="67">
        <f t="shared" si="3"/>
        <v>0</v>
      </c>
      <c r="L12" s="67">
        <f t="shared" si="4"/>
        <v>0</v>
      </c>
      <c r="M12" s="14"/>
      <c r="P12" s="1"/>
      <c r="AY12" s="1"/>
    </row>
    <row r="13" spans="1:51" ht="22.9" customHeight="1" x14ac:dyDescent="0.3">
      <c r="A13" s="5" t="s">
        <v>37</v>
      </c>
      <c r="B13" s="5" t="s">
        <v>15</v>
      </c>
      <c r="C13" s="7" t="s">
        <v>208</v>
      </c>
      <c r="D13" s="31">
        <v>2</v>
      </c>
      <c r="E13" s="34"/>
      <c r="F13" s="67">
        <f t="shared" si="0"/>
        <v>0</v>
      </c>
      <c r="G13" s="66"/>
      <c r="H13" s="67">
        <f t="shared" si="1"/>
        <v>0</v>
      </c>
      <c r="I13" s="66"/>
      <c r="J13" s="67">
        <f t="shared" si="2"/>
        <v>0</v>
      </c>
      <c r="K13" s="67">
        <f t="shared" si="3"/>
        <v>0</v>
      </c>
      <c r="L13" s="67">
        <f t="shared" si="4"/>
        <v>0</v>
      </c>
      <c r="M13" s="14"/>
      <c r="P13" s="1"/>
      <c r="AY13" s="1"/>
    </row>
    <row r="14" spans="1:51" ht="22.9" customHeight="1" x14ac:dyDescent="0.3">
      <c r="A14" s="5" t="s">
        <v>152</v>
      </c>
      <c r="B14" s="5" t="s">
        <v>34</v>
      </c>
      <c r="C14" s="7" t="s">
        <v>211</v>
      </c>
      <c r="D14" s="31">
        <v>1</v>
      </c>
      <c r="E14" s="34"/>
      <c r="F14" s="67">
        <f t="shared" si="0"/>
        <v>0</v>
      </c>
      <c r="G14" s="66"/>
      <c r="H14" s="67">
        <f t="shared" si="1"/>
        <v>0</v>
      </c>
      <c r="I14" s="66"/>
      <c r="J14" s="67">
        <f t="shared" si="2"/>
        <v>0</v>
      </c>
      <c r="K14" s="67">
        <f t="shared" si="3"/>
        <v>0</v>
      </c>
      <c r="L14" s="67">
        <f t="shared" si="4"/>
        <v>0</v>
      </c>
      <c r="M14" s="14"/>
      <c r="P14" s="1"/>
    </row>
    <row r="15" spans="1:51" ht="22.9" customHeight="1" x14ac:dyDescent="0.3">
      <c r="A15" s="6"/>
      <c r="B15" s="6"/>
      <c r="C15" s="13"/>
      <c r="D15" s="31"/>
      <c r="E15" s="26"/>
      <c r="F15" s="26"/>
      <c r="G15" s="26"/>
      <c r="H15" s="67"/>
      <c r="I15" s="34"/>
      <c r="J15" s="67"/>
      <c r="K15" s="34"/>
      <c r="L15" s="67"/>
      <c r="M15" s="8"/>
    </row>
    <row r="16" spans="1:51" ht="22.9" customHeight="1" x14ac:dyDescent="0.3">
      <c r="A16" s="6"/>
      <c r="B16" s="6"/>
      <c r="C16" s="13"/>
      <c r="D16" s="31"/>
      <c r="E16" s="26"/>
      <c r="F16" s="26"/>
      <c r="G16" s="26"/>
      <c r="H16" s="26"/>
      <c r="I16" s="26"/>
      <c r="J16" s="26"/>
      <c r="K16" s="26"/>
      <c r="L16" s="26"/>
      <c r="M16" s="8"/>
    </row>
    <row r="17" spans="1:51" ht="22.9" customHeight="1" x14ac:dyDescent="0.3">
      <c r="A17" s="6"/>
      <c r="B17" s="6"/>
      <c r="C17" s="13"/>
      <c r="D17" s="31"/>
      <c r="E17" s="26"/>
      <c r="F17" s="26"/>
      <c r="G17" s="26"/>
      <c r="H17" s="26"/>
      <c r="I17" s="26"/>
      <c r="J17" s="26"/>
      <c r="K17" s="26"/>
      <c r="L17" s="26"/>
      <c r="M17" s="8"/>
    </row>
    <row r="18" spans="1:51" ht="22.9" customHeight="1" x14ac:dyDescent="0.3">
      <c r="A18" s="6"/>
      <c r="B18" s="6"/>
      <c r="C18" s="13"/>
      <c r="D18" s="31"/>
      <c r="E18" s="26"/>
      <c r="F18" s="26"/>
      <c r="G18" s="26"/>
      <c r="H18" s="26"/>
      <c r="I18" s="26"/>
      <c r="J18" s="26"/>
      <c r="K18" s="26"/>
      <c r="L18" s="26"/>
      <c r="M18" s="8"/>
    </row>
    <row r="19" spans="1:51" ht="22.9" customHeight="1" x14ac:dyDescent="0.3">
      <c r="A19" s="6"/>
      <c r="B19" s="6"/>
      <c r="C19" s="13"/>
      <c r="D19" s="31"/>
      <c r="E19" s="26"/>
      <c r="F19" s="26"/>
      <c r="G19" s="26"/>
      <c r="H19" s="26"/>
      <c r="I19" s="26"/>
      <c r="J19" s="26"/>
      <c r="K19" s="26"/>
      <c r="L19" s="26"/>
      <c r="M19" s="8"/>
    </row>
    <row r="20" spans="1:51" ht="22.9" customHeight="1" x14ac:dyDescent="0.3">
      <c r="A20" s="9" t="s">
        <v>133</v>
      </c>
      <c r="B20" s="10"/>
      <c r="C20" s="11"/>
      <c r="D20" s="32"/>
      <c r="E20" s="12"/>
      <c r="F20" s="12">
        <f>ROUNDDOWN(SUMIF(Q6:Q19,"1",F6:F19),0)</f>
        <v>0</v>
      </c>
      <c r="G20" s="12"/>
      <c r="H20" s="12">
        <f>ROUNDDOWN(SUMIF(Q6:Q19,"1",H6:H19),0)</f>
        <v>0</v>
      </c>
      <c r="I20" s="12"/>
      <c r="J20" s="12">
        <f>ROUNDDOWN(SUMIF(Q6:Q19,"1",J6:J19),0)</f>
        <v>0</v>
      </c>
      <c r="K20" s="12"/>
      <c r="L20" s="12">
        <f>F20+H20+J20</f>
        <v>0</v>
      </c>
      <c r="M20" s="12"/>
      <c r="R20">
        <f t="shared" ref="R20:AY20" si="5">ROUNDDOWN(SUM(R6:R14),0)</f>
        <v>0</v>
      </c>
      <c r="S20">
        <f t="shared" si="5"/>
        <v>0</v>
      </c>
      <c r="T20">
        <f t="shared" si="5"/>
        <v>0</v>
      </c>
      <c r="U20">
        <f t="shared" si="5"/>
        <v>0</v>
      </c>
      <c r="V20">
        <f t="shared" si="5"/>
        <v>0</v>
      </c>
      <c r="W20">
        <f t="shared" si="5"/>
        <v>0</v>
      </c>
      <c r="X20">
        <f t="shared" si="5"/>
        <v>0</v>
      </c>
      <c r="Y20">
        <f t="shared" si="5"/>
        <v>0</v>
      </c>
      <c r="Z20">
        <f t="shared" si="5"/>
        <v>0</v>
      </c>
      <c r="AA20">
        <f t="shared" si="5"/>
        <v>0</v>
      </c>
      <c r="AB20">
        <f t="shared" si="5"/>
        <v>0</v>
      </c>
      <c r="AC20">
        <f t="shared" si="5"/>
        <v>0</v>
      </c>
      <c r="AD20">
        <f t="shared" si="5"/>
        <v>0</v>
      </c>
      <c r="AE20">
        <f t="shared" si="5"/>
        <v>0</v>
      </c>
      <c r="AF20">
        <f t="shared" si="5"/>
        <v>0</v>
      </c>
      <c r="AG20">
        <f t="shared" si="5"/>
        <v>0</v>
      </c>
      <c r="AH20">
        <f t="shared" si="5"/>
        <v>0</v>
      </c>
      <c r="AI20">
        <f t="shared" si="5"/>
        <v>0</v>
      </c>
      <c r="AJ20">
        <f t="shared" si="5"/>
        <v>0</v>
      </c>
      <c r="AK20">
        <f t="shared" si="5"/>
        <v>0</v>
      </c>
      <c r="AL20">
        <f t="shared" si="5"/>
        <v>0</v>
      </c>
      <c r="AM20">
        <f t="shared" si="5"/>
        <v>0</v>
      </c>
      <c r="AN20">
        <f t="shared" si="5"/>
        <v>0</v>
      </c>
      <c r="AO20">
        <f t="shared" si="5"/>
        <v>0</v>
      </c>
      <c r="AP20">
        <f t="shared" si="5"/>
        <v>0</v>
      </c>
      <c r="AQ20">
        <f t="shared" si="5"/>
        <v>0</v>
      </c>
      <c r="AR20">
        <f t="shared" si="5"/>
        <v>0</v>
      </c>
      <c r="AS20">
        <f t="shared" si="5"/>
        <v>0</v>
      </c>
      <c r="AT20">
        <f t="shared" si="5"/>
        <v>0</v>
      </c>
      <c r="AU20">
        <f t="shared" si="5"/>
        <v>0</v>
      </c>
      <c r="AV20">
        <f t="shared" si="5"/>
        <v>0</v>
      </c>
      <c r="AW20">
        <f t="shared" si="5"/>
        <v>0</v>
      </c>
      <c r="AX20">
        <f t="shared" si="5"/>
        <v>0</v>
      </c>
      <c r="AY20">
        <f t="shared" si="5"/>
        <v>0</v>
      </c>
    </row>
    <row r="21" spans="1:51" ht="22.9" customHeight="1" x14ac:dyDescent="0.3">
      <c r="A21" s="61" t="s">
        <v>61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</row>
    <row r="22" spans="1:51" ht="22.9" customHeight="1" x14ac:dyDescent="0.3">
      <c r="A22" s="5" t="s">
        <v>155</v>
      </c>
      <c r="B22" s="5" t="s">
        <v>123</v>
      </c>
      <c r="C22" s="7" t="s">
        <v>218</v>
      </c>
      <c r="D22" s="31">
        <v>1</v>
      </c>
      <c r="E22" s="34"/>
      <c r="F22" s="67">
        <f t="shared" ref="F22:F33" si="6">ROUNDDOWN(D22*E22,0)</f>
        <v>0</v>
      </c>
      <c r="G22" s="66"/>
      <c r="H22" s="67">
        <f t="shared" ref="H22:H33" si="7">ROUNDDOWN(D22*G22,0)</f>
        <v>0</v>
      </c>
      <c r="I22" s="66"/>
      <c r="J22" s="67">
        <f t="shared" ref="J22:J33" si="8">ROUNDDOWN(D22*I22,0)</f>
        <v>0</v>
      </c>
      <c r="K22" s="67">
        <f t="shared" ref="K22:K33" si="9">E22+G22+I22</f>
        <v>0</v>
      </c>
      <c r="L22" s="67">
        <f t="shared" ref="L22:L33" si="10">F22+H22+J22</f>
        <v>0</v>
      </c>
      <c r="M22" s="14"/>
      <c r="P22" s="1"/>
      <c r="AY22" s="1"/>
    </row>
    <row r="23" spans="1:51" ht="22.9" customHeight="1" x14ac:dyDescent="0.3">
      <c r="A23" s="5" t="s">
        <v>35</v>
      </c>
      <c r="B23" s="6"/>
      <c r="C23" s="7" t="s">
        <v>207</v>
      </c>
      <c r="D23" s="31">
        <v>14.3</v>
      </c>
      <c r="E23" s="34"/>
      <c r="F23" s="67">
        <f t="shared" si="6"/>
        <v>0</v>
      </c>
      <c r="G23" s="66"/>
      <c r="H23" s="67">
        <f t="shared" si="7"/>
        <v>0</v>
      </c>
      <c r="I23" s="66"/>
      <c r="J23" s="67">
        <f t="shared" si="8"/>
        <v>0</v>
      </c>
      <c r="K23" s="67">
        <f t="shared" si="9"/>
        <v>0</v>
      </c>
      <c r="L23" s="67">
        <f t="shared" si="10"/>
        <v>0</v>
      </c>
      <c r="M23" s="14"/>
      <c r="P23" s="1"/>
    </row>
    <row r="24" spans="1:51" ht="22.9" customHeight="1" x14ac:dyDescent="0.3">
      <c r="A24" s="5" t="s">
        <v>156</v>
      </c>
      <c r="B24" s="5" t="s">
        <v>121</v>
      </c>
      <c r="C24" s="7" t="s">
        <v>218</v>
      </c>
      <c r="D24" s="31">
        <v>13</v>
      </c>
      <c r="E24" s="34"/>
      <c r="F24" s="67">
        <f t="shared" si="6"/>
        <v>0</v>
      </c>
      <c r="G24" s="66"/>
      <c r="H24" s="67">
        <f t="shared" si="7"/>
        <v>0</v>
      </c>
      <c r="I24" s="66"/>
      <c r="J24" s="67">
        <f t="shared" si="8"/>
        <v>0</v>
      </c>
      <c r="K24" s="67">
        <f t="shared" si="9"/>
        <v>0</v>
      </c>
      <c r="L24" s="67">
        <f t="shared" si="10"/>
        <v>0</v>
      </c>
      <c r="M24" s="14"/>
      <c r="P24" s="1"/>
      <c r="AY24" s="1"/>
    </row>
    <row r="25" spans="1:51" ht="22.9" customHeight="1" x14ac:dyDescent="0.3">
      <c r="A25" s="5" t="s">
        <v>161</v>
      </c>
      <c r="B25" s="5" t="s">
        <v>226</v>
      </c>
      <c r="C25" s="7" t="s">
        <v>207</v>
      </c>
      <c r="D25" s="31">
        <v>98.36</v>
      </c>
      <c r="E25" s="34"/>
      <c r="F25" s="67">
        <f t="shared" si="6"/>
        <v>0</v>
      </c>
      <c r="G25" s="66"/>
      <c r="H25" s="67">
        <f t="shared" si="7"/>
        <v>0</v>
      </c>
      <c r="I25" s="66"/>
      <c r="J25" s="67">
        <f t="shared" si="8"/>
        <v>0</v>
      </c>
      <c r="K25" s="67">
        <f t="shared" si="9"/>
        <v>0</v>
      </c>
      <c r="L25" s="67">
        <f t="shared" si="10"/>
        <v>0</v>
      </c>
      <c r="M25" s="14"/>
      <c r="P25" s="1"/>
      <c r="AY25" s="1"/>
    </row>
    <row r="26" spans="1:51" ht="22.9" customHeight="1" x14ac:dyDescent="0.3">
      <c r="A26" s="5" t="s">
        <v>163</v>
      </c>
      <c r="B26" s="5" t="s">
        <v>158</v>
      </c>
      <c r="C26" s="7" t="s">
        <v>207</v>
      </c>
      <c r="D26" s="31">
        <v>25.1</v>
      </c>
      <c r="E26" s="34"/>
      <c r="F26" s="67">
        <f t="shared" si="6"/>
        <v>0</v>
      </c>
      <c r="G26" s="66"/>
      <c r="H26" s="67">
        <f t="shared" si="7"/>
        <v>0</v>
      </c>
      <c r="I26" s="66"/>
      <c r="J26" s="67">
        <f t="shared" si="8"/>
        <v>0</v>
      </c>
      <c r="K26" s="67">
        <f t="shared" si="9"/>
        <v>0</v>
      </c>
      <c r="L26" s="67">
        <f t="shared" si="10"/>
        <v>0</v>
      </c>
      <c r="M26" s="14"/>
      <c r="P26" s="1"/>
    </row>
    <row r="27" spans="1:51" ht="22.9" customHeight="1" x14ac:dyDescent="0.3">
      <c r="A27" s="5" t="s">
        <v>162</v>
      </c>
      <c r="B27" s="5" t="s">
        <v>222</v>
      </c>
      <c r="C27" s="7" t="s">
        <v>207</v>
      </c>
      <c r="D27" s="31">
        <v>25.1</v>
      </c>
      <c r="E27" s="34"/>
      <c r="F27" s="67">
        <f t="shared" si="6"/>
        <v>0</v>
      </c>
      <c r="G27" s="66"/>
      <c r="H27" s="67">
        <f t="shared" si="7"/>
        <v>0</v>
      </c>
      <c r="I27" s="66"/>
      <c r="J27" s="67">
        <f t="shared" si="8"/>
        <v>0</v>
      </c>
      <c r="K27" s="67">
        <f t="shared" si="9"/>
        <v>0</v>
      </c>
      <c r="L27" s="67">
        <f t="shared" si="10"/>
        <v>0</v>
      </c>
      <c r="M27" s="14"/>
      <c r="P27" s="1"/>
      <c r="AY27" s="1"/>
    </row>
    <row r="28" spans="1:51" ht="22.9" customHeight="1" x14ac:dyDescent="0.3">
      <c r="A28" s="5" t="s">
        <v>162</v>
      </c>
      <c r="B28" s="5" t="s">
        <v>226</v>
      </c>
      <c r="C28" s="7" t="s">
        <v>207</v>
      </c>
      <c r="D28" s="31">
        <v>98.36</v>
      </c>
      <c r="E28" s="34"/>
      <c r="F28" s="67">
        <f t="shared" si="6"/>
        <v>0</v>
      </c>
      <c r="G28" s="66"/>
      <c r="H28" s="67">
        <f t="shared" si="7"/>
        <v>0</v>
      </c>
      <c r="I28" s="66"/>
      <c r="J28" s="67">
        <f t="shared" si="8"/>
        <v>0</v>
      </c>
      <c r="K28" s="67">
        <f t="shared" si="9"/>
        <v>0</v>
      </c>
      <c r="L28" s="67">
        <f t="shared" si="10"/>
        <v>0</v>
      </c>
      <c r="M28" s="14"/>
      <c r="P28" s="1"/>
      <c r="AY28" s="1"/>
    </row>
    <row r="29" spans="1:51" ht="22.9" customHeight="1" x14ac:dyDescent="0.3">
      <c r="A29" s="5" t="s">
        <v>38</v>
      </c>
      <c r="B29" s="5" t="s">
        <v>23</v>
      </c>
      <c r="C29" s="7" t="s">
        <v>219</v>
      </c>
      <c r="D29" s="31">
        <v>3.3</v>
      </c>
      <c r="E29" s="34"/>
      <c r="F29" s="67">
        <f t="shared" si="6"/>
        <v>0</v>
      </c>
      <c r="G29" s="66"/>
      <c r="H29" s="67">
        <f t="shared" si="7"/>
        <v>0</v>
      </c>
      <c r="I29" s="66"/>
      <c r="J29" s="67">
        <f t="shared" si="8"/>
        <v>0</v>
      </c>
      <c r="K29" s="67">
        <f t="shared" si="9"/>
        <v>0</v>
      </c>
      <c r="L29" s="67">
        <f t="shared" si="10"/>
        <v>0</v>
      </c>
      <c r="M29" s="14"/>
      <c r="P29" s="1"/>
      <c r="AY29" s="1"/>
    </row>
    <row r="30" spans="1:51" ht="22.9" customHeight="1" x14ac:dyDescent="0.3">
      <c r="A30" s="5" t="s">
        <v>39</v>
      </c>
      <c r="B30" s="5" t="s">
        <v>40</v>
      </c>
      <c r="C30" s="7" t="s">
        <v>207</v>
      </c>
      <c r="D30" s="31">
        <v>21.3</v>
      </c>
      <c r="E30" s="34"/>
      <c r="F30" s="67">
        <f t="shared" si="6"/>
        <v>0</v>
      </c>
      <c r="G30" s="66"/>
      <c r="H30" s="67">
        <f t="shared" si="7"/>
        <v>0</v>
      </c>
      <c r="I30" s="66"/>
      <c r="J30" s="67">
        <f t="shared" si="8"/>
        <v>0</v>
      </c>
      <c r="K30" s="67">
        <f t="shared" si="9"/>
        <v>0</v>
      </c>
      <c r="L30" s="67">
        <f t="shared" si="10"/>
        <v>0</v>
      </c>
      <c r="M30" s="14"/>
      <c r="P30" s="1"/>
      <c r="AY30" s="1"/>
    </row>
    <row r="31" spans="1:51" ht="22.9" customHeight="1" x14ac:dyDescent="0.3">
      <c r="A31" s="5" t="s">
        <v>157</v>
      </c>
      <c r="B31" s="5" t="s">
        <v>124</v>
      </c>
      <c r="C31" s="7" t="s">
        <v>218</v>
      </c>
      <c r="D31" s="31">
        <v>1</v>
      </c>
      <c r="E31" s="26"/>
      <c r="F31" s="67">
        <f t="shared" si="6"/>
        <v>0</v>
      </c>
      <c r="G31" s="26"/>
      <c r="H31" s="67">
        <f t="shared" si="7"/>
        <v>0</v>
      </c>
      <c r="I31" s="34"/>
      <c r="J31" s="67">
        <f t="shared" si="8"/>
        <v>0</v>
      </c>
      <c r="K31" s="67">
        <f t="shared" si="9"/>
        <v>0</v>
      </c>
      <c r="L31" s="67">
        <f t="shared" si="10"/>
        <v>0</v>
      </c>
      <c r="M31" s="14"/>
      <c r="P31" s="1"/>
      <c r="AY31" s="1"/>
    </row>
    <row r="32" spans="1:51" ht="22.9" customHeight="1" x14ac:dyDescent="0.3">
      <c r="A32" s="5" t="s">
        <v>153</v>
      </c>
      <c r="B32" s="5" t="s">
        <v>227</v>
      </c>
      <c r="C32" s="7" t="s">
        <v>205</v>
      </c>
      <c r="D32" s="31">
        <v>14.3</v>
      </c>
      <c r="E32" s="34"/>
      <c r="F32" s="67">
        <f t="shared" si="6"/>
        <v>0</v>
      </c>
      <c r="G32" s="66"/>
      <c r="H32" s="67">
        <f t="shared" si="7"/>
        <v>0</v>
      </c>
      <c r="I32" s="66"/>
      <c r="J32" s="67">
        <f t="shared" si="8"/>
        <v>0</v>
      </c>
      <c r="K32" s="67">
        <f t="shared" si="9"/>
        <v>0</v>
      </c>
      <c r="L32" s="67">
        <f t="shared" si="10"/>
        <v>0</v>
      </c>
      <c r="M32" s="14"/>
      <c r="P32" s="1"/>
      <c r="AY32" s="1"/>
    </row>
    <row r="33" spans="1:53" ht="22.9" customHeight="1" x14ac:dyDescent="0.3">
      <c r="A33" s="5" t="s">
        <v>145</v>
      </c>
      <c r="B33" s="5" t="s">
        <v>5</v>
      </c>
      <c r="C33" s="7" t="s">
        <v>221</v>
      </c>
      <c r="D33" s="31">
        <v>2</v>
      </c>
      <c r="E33" s="34"/>
      <c r="F33" s="67">
        <f t="shared" si="6"/>
        <v>0</v>
      </c>
      <c r="G33" s="66"/>
      <c r="H33" s="67">
        <f t="shared" si="7"/>
        <v>0</v>
      </c>
      <c r="I33" s="66"/>
      <c r="J33" s="67">
        <f t="shared" si="8"/>
        <v>0</v>
      </c>
      <c r="K33" s="67">
        <f t="shared" si="9"/>
        <v>0</v>
      </c>
      <c r="L33" s="67">
        <f t="shared" si="10"/>
        <v>0</v>
      </c>
      <c r="M33" s="14"/>
      <c r="P33" s="1"/>
      <c r="AY33" s="1"/>
    </row>
    <row r="34" spans="1:53" ht="22.9" customHeight="1" x14ac:dyDescent="0.3">
      <c r="A34" s="6"/>
      <c r="B34" s="6"/>
      <c r="C34" s="13"/>
      <c r="D34" s="31"/>
      <c r="E34" s="34"/>
      <c r="F34" s="67"/>
      <c r="G34" s="66"/>
      <c r="H34" s="67"/>
      <c r="I34" s="66"/>
      <c r="J34" s="67"/>
      <c r="K34" s="67"/>
      <c r="L34" s="67"/>
      <c r="M34" s="8"/>
    </row>
    <row r="35" spans="1:53" ht="22.9" customHeight="1" x14ac:dyDescent="0.3">
      <c r="A35" s="6"/>
      <c r="B35" s="6"/>
      <c r="C35" s="13"/>
      <c r="D35" s="31"/>
      <c r="E35" s="34"/>
      <c r="F35" s="67"/>
      <c r="G35" s="66"/>
      <c r="H35" s="67"/>
      <c r="I35" s="66"/>
      <c r="J35" s="67"/>
      <c r="K35" s="67"/>
      <c r="L35" s="67"/>
      <c r="M35" s="8"/>
    </row>
    <row r="36" spans="1:53" ht="22.9" customHeight="1" x14ac:dyDescent="0.3">
      <c r="A36" s="9" t="s">
        <v>133</v>
      </c>
      <c r="B36" s="10"/>
      <c r="C36" s="11"/>
      <c r="D36" s="32"/>
      <c r="E36" s="28"/>
      <c r="F36" s="12">
        <f>ROUNDDOWN(SUMIF(Q22:Q35,"1",F22:F35),0)</f>
        <v>0</v>
      </c>
      <c r="G36" s="28"/>
      <c r="H36" s="12">
        <f>ROUNDDOWN(SUMIF(Q22:Q35,"1",H22:H35),0)</f>
        <v>0</v>
      </c>
      <c r="I36" s="28"/>
      <c r="J36" s="12">
        <f>ROUNDDOWN(SUMIF(Q22:Q35,"1",J22:J35),0)</f>
        <v>0</v>
      </c>
      <c r="K36" s="28"/>
      <c r="L36" s="12">
        <f>F36+H36+J36</f>
        <v>0</v>
      </c>
      <c r="M36" s="12"/>
      <c r="R36">
        <f t="shared" ref="R36:AY36" si="11">ROUNDDOWN(SUM(R22:R33),0)</f>
        <v>0</v>
      </c>
      <c r="S36">
        <f t="shared" si="11"/>
        <v>0</v>
      </c>
      <c r="T36">
        <f t="shared" si="11"/>
        <v>0</v>
      </c>
      <c r="U36">
        <f t="shared" si="11"/>
        <v>0</v>
      </c>
      <c r="V36">
        <f t="shared" si="11"/>
        <v>0</v>
      </c>
      <c r="W36">
        <f t="shared" si="11"/>
        <v>0</v>
      </c>
      <c r="X36">
        <f t="shared" si="11"/>
        <v>0</v>
      </c>
      <c r="Y36">
        <f t="shared" si="11"/>
        <v>0</v>
      </c>
      <c r="Z36">
        <f t="shared" si="11"/>
        <v>0</v>
      </c>
      <c r="AA36">
        <f t="shared" si="11"/>
        <v>0</v>
      </c>
      <c r="AB36">
        <f t="shared" si="11"/>
        <v>0</v>
      </c>
      <c r="AC36">
        <f t="shared" si="11"/>
        <v>0</v>
      </c>
      <c r="AD36">
        <f t="shared" si="11"/>
        <v>0</v>
      </c>
      <c r="AE36">
        <f t="shared" si="11"/>
        <v>0</v>
      </c>
      <c r="AF36">
        <f t="shared" si="11"/>
        <v>0</v>
      </c>
      <c r="AG36">
        <f t="shared" si="11"/>
        <v>0</v>
      </c>
      <c r="AH36">
        <f t="shared" si="11"/>
        <v>0</v>
      </c>
      <c r="AI36">
        <f t="shared" si="11"/>
        <v>0</v>
      </c>
      <c r="AJ36">
        <f t="shared" si="11"/>
        <v>0</v>
      </c>
      <c r="AK36">
        <f t="shared" si="11"/>
        <v>0</v>
      </c>
      <c r="AL36">
        <f t="shared" si="11"/>
        <v>0</v>
      </c>
      <c r="AM36">
        <f t="shared" si="11"/>
        <v>0</v>
      </c>
      <c r="AN36">
        <f t="shared" si="11"/>
        <v>0</v>
      </c>
      <c r="AO36">
        <f t="shared" si="11"/>
        <v>0</v>
      </c>
      <c r="AP36">
        <f t="shared" si="11"/>
        <v>0</v>
      </c>
      <c r="AQ36">
        <f t="shared" si="11"/>
        <v>0</v>
      </c>
      <c r="AR36">
        <f t="shared" si="11"/>
        <v>0</v>
      </c>
      <c r="AS36">
        <f t="shared" si="11"/>
        <v>0</v>
      </c>
      <c r="AT36">
        <f t="shared" si="11"/>
        <v>0</v>
      </c>
      <c r="AU36">
        <f t="shared" si="11"/>
        <v>0</v>
      </c>
      <c r="AV36">
        <f t="shared" si="11"/>
        <v>0</v>
      </c>
      <c r="AW36">
        <f t="shared" si="11"/>
        <v>0</v>
      </c>
      <c r="AX36">
        <f t="shared" si="11"/>
        <v>0</v>
      </c>
      <c r="AY36">
        <f t="shared" si="11"/>
        <v>0</v>
      </c>
      <c r="BA36" s="12">
        <f>ROUNDDOWN(SUMIF(BL22:BL35, "1", BA22:BA35), 0)</f>
        <v>0</v>
      </c>
    </row>
    <row r="37" spans="1:53" ht="22.9" customHeight="1" x14ac:dyDescent="0.3">
      <c r="A37" s="63" t="s">
        <v>6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5"/>
    </row>
    <row r="38" spans="1:53" ht="22.9" customHeight="1" x14ac:dyDescent="0.3">
      <c r="A38" s="5" t="s">
        <v>212</v>
      </c>
      <c r="B38" s="5" t="s">
        <v>85</v>
      </c>
      <c r="C38" s="7" t="s">
        <v>210</v>
      </c>
      <c r="D38" s="31">
        <v>283.27</v>
      </c>
      <c r="E38" s="34"/>
      <c r="F38" s="67">
        <f>ROUNDDOWN(D38*E38,0)</f>
        <v>0</v>
      </c>
      <c r="G38" s="66"/>
      <c r="H38" s="67">
        <f>ROUNDDOWN(D38*G38,0)</f>
        <v>0</v>
      </c>
      <c r="I38" s="66"/>
      <c r="J38" s="67">
        <f>ROUNDDOWN(D38*I38,0)</f>
        <v>0</v>
      </c>
      <c r="K38" s="67">
        <f t="shared" ref="K38:L40" si="12">E38+G38+I38</f>
        <v>0</v>
      </c>
      <c r="L38" s="67">
        <f t="shared" si="12"/>
        <v>0</v>
      </c>
      <c r="M38" s="14"/>
      <c r="O38" t="str">
        <f>"01"</f>
        <v>01</v>
      </c>
      <c r="P38" t="s">
        <v>54</v>
      </c>
      <c r="Q38">
        <v>1</v>
      </c>
      <c r="R38">
        <f>IF(P38="기계경비",J38,0)</f>
        <v>0</v>
      </c>
      <c r="S38">
        <f>IF(P38="운반비",L38,0)</f>
        <v>0</v>
      </c>
      <c r="T38">
        <f>IF(P38="작업부산물",F38,0)</f>
        <v>0</v>
      </c>
      <c r="U38">
        <f>IF(P38="관급",F38,0)</f>
        <v>0</v>
      </c>
      <c r="V38">
        <f>IF(P38="외주비",J38,0)</f>
        <v>0</v>
      </c>
      <c r="W38">
        <f>IF(P38="장비비",J38,0)</f>
        <v>0</v>
      </c>
      <c r="X38">
        <f>IF(P38="폐기물처리비",L38,0)</f>
        <v>0</v>
      </c>
      <c r="Y38">
        <f>IF(P38="가설비",J38,0)</f>
        <v>0</v>
      </c>
      <c r="Z38">
        <f>IF(P38="잡비제외분",F38,0)</f>
        <v>0</v>
      </c>
      <c r="AA38">
        <f>IF(P38="사급자재대",L38,0)</f>
        <v>0</v>
      </c>
      <c r="AB38">
        <f>IF(P38="관급자재대",L38,0)</f>
        <v>0</v>
      </c>
      <c r="AC38">
        <f>IF(P38="사용자항목1",L38,0)</f>
        <v>0</v>
      </c>
      <c r="AD38">
        <f>IF(P38="사용자항목2",L38,0)</f>
        <v>0</v>
      </c>
      <c r="AE38">
        <f>IF(P38="안전관리비",L38,0)</f>
        <v>0</v>
      </c>
      <c r="AF38">
        <f>IF(P38="품질관리비",L38,0)</f>
        <v>0</v>
      </c>
      <c r="AG38">
        <f>IF(P38="작업부산물(철거해체)",L38,0)</f>
        <v>0</v>
      </c>
      <c r="AH38">
        <f>IF(P38="재해예방기술지도비",L38,0)</f>
        <v>0</v>
      </c>
      <c r="AI38">
        <f>IF(P38="사용자항목7",L38,0)</f>
        <v>0</v>
      </c>
      <c r="AJ38">
        <f>IF(P38="석면분담금",L38,0)</f>
        <v>0</v>
      </c>
      <c r="AK38">
        <f>IF(P38="임금채권부담금",L38,0)</f>
        <v>0</v>
      </c>
      <c r="AL38">
        <f>IF(P38="사용자항목10",L38,0)</f>
        <v>0</v>
      </c>
      <c r="AM38">
        <f>IF(P38="사용자항목11",L38,0)</f>
        <v>0</v>
      </c>
      <c r="AN38">
        <f>IF(P38="사용자항목12",L38,0)</f>
        <v>0</v>
      </c>
      <c r="AO38">
        <f>IF(P38="사용자항목13",L38,0)</f>
        <v>0</v>
      </c>
      <c r="AP38">
        <f>IF(P38="사용자항목14",L38,0)</f>
        <v>0</v>
      </c>
      <c r="AQ38">
        <f>IF(P38="사용자항목15",L38,0)</f>
        <v>0</v>
      </c>
      <c r="AR38">
        <f>IF(P38="사용자항목16",L38,0)</f>
        <v>0</v>
      </c>
      <c r="AS38">
        <f>IF(P38="사용자항목17",L38,0)</f>
        <v>0</v>
      </c>
      <c r="AT38">
        <f>IF(P38="사용자항목18",L38,0)</f>
        <v>0</v>
      </c>
      <c r="AU38">
        <f>IF(P38="사용자항목19",L38,0)</f>
        <v>0</v>
      </c>
    </row>
    <row r="39" spans="1:53" ht="22.9" customHeight="1" x14ac:dyDescent="0.3">
      <c r="A39" s="5" t="s">
        <v>132</v>
      </c>
      <c r="B39" s="5" t="s">
        <v>3</v>
      </c>
      <c r="C39" s="7" t="s">
        <v>210</v>
      </c>
      <c r="D39" s="31">
        <v>174.19</v>
      </c>
      <c r="E39" s="34"/>
      <c r="F39" s="67">
        <f>ROUNDDOWN(D39*E39,0)</f>
        <v>0</v>
      </c>
      <c r="G39" s="66"/>
      <c r="H39" s="67">
        <f>ROUNDDOWN(D39*G39,0)</f>
        <v>0</v>
      </c>
      <c r="I39" s="66"/>
      <c r="J39" s="67">
        <f>ROUNDDOWN(D39*I39,0)</f>
        <v>0</v>
      </c>
      <c r="K39" s="67">
        <f t="shared" si="12"/>
        <v>0</v>
      </c>
      <c r="L39" s="67">
        <f t="shared" si="12"/>
        <v>0</v>
      </c>
      <c r="M39" s="14"/>
      <c r="O39" t="str">
        <f>"01"</f>
        <v>01</v>
      </c>
      <c r="P39" t="s">
        <v>54</v>
      </c>
      <c r="Q39">
        <v>1</v>
      </c>
      <c r="R39">
        <f>IF(P39="기계경비",J39,0)</f>
        <v>0</v>
      </c>
      <c r="S39">
        <f>IF(P39="운반비",L39,0)</f>
        <v>0</v>
      </c>
      <c r="T39">
        <f>IF(P39="작업부산물",F39,0)</f>
        <v>0</v>
      </c>
      <c r="U39">
        <f>IF(P39="관급",F39,0)</f>
        <v>0</v>
      </c>
      <c r="V39">
        <f>IF(P39="외주비",J39,0)</f>
        <v>0</v>
      </c>
      <c r="W39">
        <f>IF(P39="장비비",J39,0)</f>
        <v>0</v>
      </c>
      <c r="X39">
        <f>IF(P39="폐기물처리비",L39,0)</f>
        <v>0</v>
      </c>
      <c r="Y39">
        <f>IF(P39="가설비",J39,0)</f>
        <v>0</v>
      </c>
      <c r="Z39">
        <f>IF(P39="잡비제외분",F39,0)</f>
        <v>0</v>
      </c>
      <c r="AA39">
        <f>IF(P39="사급자재대",L39,0)</f>
        <v>0</v>
      </c>
      <c r="AB39">
        <f>IF(P39="관급자재대",L39,0)</f>
        <v>0</v>
      </c>
      <c r="AC39">
        <f>IF(P39="사용자항목1",L39,0)</f>
        <v>0</v>
      </c>
      <c r="AD39">
        <f>IF(P39="사용자항목2",L39,0)</f>
        <v>0</v>
      </c>
      <c r="AE39">
        <f>IF(P39="안전관리비",L39,0)</f>
        <v>0</v>
      </c>
      <c r="AF39">
        <f>IF(P39="품질관리비",L39,0)</f>
        <v>0</v>
      </c>
      <c r="AG39">
        <f>IF(P39="작업부산물(철거해체)",L39,0)</f>
        <v>0</v>
      </c>
      <c r="AH39">
        <f>IF(P39="재해예방기술지도비",L39,0)</f>
        <v>0</v>
      </c>
      <c r="AI39">
        <f>IF(P39="사용자항목7",L39,0)</f>
        <v>0</v>
      </c>
      <c r="AJ39">
        <f>IF(P39="석면분담금",L39,0)</f>
        <v>0</v>
      </c>
      <c r="AK39">
        <f>IF(P39="임금채권부담금",L39,0)</f>
        <v>0</v>
      </c>
      <c r="AL39">
        <f>IF(P39="사용자항목10",L39,0)</f>
        <v>0</v>
      </c>
      <c r="AM39">
        <f>IF(P39="사용자항목11",L39,0)</f>
        <v>0</v>
      </c>
      <c r="AN39">
        <f>IF(P39="사용자항목12",L39,0)</f>
        <v>0</v>
      </c>
      <c r="AO39">
        <f>IF(P39="사용자항목13",L39,0)</f>
        <v>0</v>
      </c>
      <c r="AP39">
        <f>IF(P39="사용자항목14",L39,0)</f>
        <v>0</v>
      </c>
      <c r="AQ39">
        <f>IF(P39="사용자항목15",L39,0)</f>
        <v>0</v>
      </c>
      <c r="AR39">
        <f>IF(P39="사용자항목16",L39,0)</f>
        <v>0</v>
      </c>
      <c r="AS39">
        <f>IF(P39="사용자항목17",L39,0)</f>
        <v>0</v>
      </c>
      <c r="AT39">
        <f>IF(P39="사용자항목18",L39,0)</f>
        <v>0</v>
      </c>
      <c r="AU39">
        <f>IF(P39="사용자항목19",L39,0)</f>
        <v>0</v>
      </c>
    </row>
    <row r="40" spans="1:53" ht="22.9" customHeight="1" x14ac:dyDescent="0.3">
      <c r="A40" s="5" t="s">
        <v>212</v>
      </c>
      <c r="B40" s="5" t="s">
        <v>2</v>
      </c>
      <c r="C40" s="7" t="s">
        <v>210</v>
      </c>
      <c r="D40" s="31">
        <v>78.25</v>
      </c>
      <c r="E40" s="34"/>
      <c r="F40" s="67">
        <f>ROUNDDOWN(D40*E40,0)</f>
        <v>0</v>
      </c>
      <c r="G40" s="66"/>
      <c r="H40" s="67">
        <f>ROUNDDOWN(D40*G40,0)</f>
        <v>0</v>
      </c>
      <c r="I40" s="66"/>
      <c r="J40" s="67">
        <f>ROUNDDOWN(D40*I40,0)</f>
        <v>0</v>
      </c>
      <c r="K40" s="67">
        <f t="shared" si="12"/>
        <v>0</v>
      </c>
      <c r="L40" s="67">
        <f t="shared" si="12"/>
        <v>0</v>
      </c>
      <c r="M40" s="14"/>
      <c r="O40" t="str">
        <f>"01"</f>
        <v>01</v>
      </c>
      <c r="P40" t="s">
        <v>54</v>
      </c>
      <c r="Q40">
        <v>1</v>
      </c>
      <c r="R40">
        <f>IF(P40="기계경비",J40,0)</f>
        <v>0</v>
      </c>
      <c r="S40">
        <f>IF(P40="운반비",L40,0)</f>
        <v>0</v>
      </c>
      <c r="T40">
        <f>IF(P40="작업부산물",F40,0)</f>
        <v>0</v>
      </c>
      <c r="U40">
        <f>IF(P40="관급",F40,0)</f>
        <v>0</v>
      </c>
      <c r="V40">
        <f>IF(P40="외주비",J40,0)</f>
        <v>0</v>
      </c>
      <c r="W40">
        <f>IF(P40="장비비",J40,0)</f>
        <v>0</v>
      </c>
      <c r="X40">
        <f>IF(P40="폐기물처리비",L40,0)</f>
        <v>0</v>
      </c>
      <c r="Y40">
        <f>IF(P40="가설비",J40,0)</f>
        <v>0</v>
      </c>
      <c r="Z40">
        <f>IF(P40="잡비제외분",F40,0)</f>
        <v>0</v>
      </c>
      <c r="AA40">
        <f>IF(P40="사급자재대",L40,0)</f>
        <v>0</v>
      </c>
      <c r="AB40">
        <f>IF(P40="관급자재대",L40,0)</f>
        <v>0</v>
      </c>
      <c r="AC40">
        <f>IF(P40="사용자항목1",L40,0)</f>
        <v>0</v>
      </c>
      <c r="AD40">
        <f>IF(P40="사용자항목2",L40,0)</f>
        <v>0</v>
      </c>
      <c r="AE40">
        <f>IF(P40="안전관리비",L40,0)</f>
        <v>0</v>
      </c>
      <c r="AF40">
        <f>IF(P40="품질관리비",L40,0)</f>
        <v>0</v>
      </c>
      <c r="AG40">
        <f>IF(P40="작업부산물(철거해체)",L40,0)</f>
        <v>0</v>
      </c>
      <c r="AH40">
        <f>IF(P40="재해예방기술지도비",L40,0)</f>
        <v>0</v>
      </c>
      <c r="AI40">
        <f>IF(P40="사용자항목7",L40,0)</f>
        <v>0</v>
      </c>
      <c r="AJ40">
        <f>IF(P40="석면분담금",L40,0)</f>
        <v>0</v>
      </c>
      <c r="AK40">
        <f>IF(P40="임금채권부담금",L40,0)</f>
        <v>0</v>
      </c>
      <c r="AL40">
        <f>IF(P40="사용자항목10",L40,0)</f>
        <v>0</v>
      </c>
      <c r="AM40">
        <f>IF(P40="사용자항목11",L40,0)</f>
        <v>0</v>
      </c>
      <c r="AN40">
        <f>IF(P40="사용자항목12",L40,0)</f>
        <v>0</v>
      </c>
      <c r="AO40">
        <f>IF(P40="사용자항목13",L40,0)</f>
        <v>0</v>
      </c>
      <c r="AP40">
        <f>IF(P40="사용자항목14",L40,0)</f>
        <v>0</v>
      </c>
      <c r="AQ40">
        <f>IF(P40="사용자항목15",L40,0)</f>
        <v>0</v>
      </c>
      <c r="AR40">
        <f>IF(P40="사용자항목16",L40,0)</f>
        <v>0</v>
      </c>
      <c r="AS40">
        <f>IF(P40="사용자항목17",L40,0)</f>
        <v>0</v>
      </c>
      <c r="AT40">
        <f>IF(P40="사용자항목18",L40,0)</f>
        <v>0</v>
      </c>
      <c r="AU40">
        <f>IF(P40="사용자항목19",L40,0)</f>
        <v>0</v>
      </c>
    </row>
    <row r="41" spans="1:53" ht="22.9" customHeight="1" x14ac:dyDescent="0.3">
      <c r="A41" s="6"/>
      <c r="B41" s="6"/>
      <c r="C41" s="13"/>
      <c r="D41" s="31"/>
      <c r="E41" s="34"/>
      <c r="F41" s="67"/>
      <c r="G41" s="66"/>
      <c r="H41" s="67"/>
      <c r="I41" s="66"/>
      <c r="J41" s="67"/>
      <c r="K41" s="67"/>
      <c r="L41" s="67"/>
      <c r="M41" s="8"/>
    </row>
    <row r="42" spans="1:53" ht="22.9" customHeight="1" x14ac:dyDescent="0.3">
      <c r="A42" s="6"/>
      <c r="B42" s="6"/>
      <c r="C42" s="13"/>
      <c r="D42" s="31"/>
      <c r="E42" s="34"/>
      <c r="F42" s="67"/>
      <c r="G42" s="66"/>
      <c r="H42" s="67"/>
      <c r="I42" s="66"/>
      <c r="J42" s="67"/>
      <c r="K42" s="67"/>
      <c r="L42" s="67"/>
      <c r="M42" s="8"/>
    </row>
    <row r="43" spans="1:53" ht="22.9" customHeight="1" x14ac:dyDescent="0.3">
      <c r="A43" s="6"/>
      <c r="B43" s="6"/>
      <c r="C43" s="13"/>
      <c r="D43" s="31"/>
      <c r="E43" s="34"/>
      <c r="F43" s="67"/>
      <c r="G43" s="66"/>
      <c r="H43" s="67"/>
      <c r="I43" s="66"/>
      <c r="J43" s="67"/>
      <c r="K43" s="67"/>
      <c r="L43" s="67"/>
      <c r="M43" s="8"/>
    </row>
    <row r="44" spans="1:53" ht="22.9" customHeight="1" x14ac:dyDescent="0.3">
      <c r="A44" s="6"/>
      <c r="B44" s="6"/>
      <c r="C44" s="13"/>
      <c r="D44" s="31"/>
      <c r="E44" s="34"/>
      <c r="F44" s="34"/>
      <c r="G44" s="34"/>
      <c r="H44" s="34"/>
      <c r="I44" s="34"/>
      <c r="J44" s="34"/>
      <c r="K44" s="34"/>
      <c r="L44" s="34"/>
      <c r="M44" s="8"/>
    </row>
    <row r="45" spans="1:53" ht="22.9" customHeight="1" x14ac:dyDescent="0.3">
      <c r="A45" s="6"/>
      <c r="B45" s="6"/>
      <c r="C45" s="13"/>
      <c r="D45" s="31"/>
      <c r="E45" s="34"/>
      <c r="F45" s="34"/>
      <c r="G45" s="34"/>
      <c r="H45" s="34"/>
      <c r="I45" s="34"/>
      <c r="J45" s="34"/>
      <c r="K45" s="34"/>
      <c r="L45" s="34"/>
      <c r="M45" s="8"/>
    </row>
    <row r="46" spans="1:53" ht="22.9" customHeight="1" x14ac:dyDescent="0.3">
      <c r="A46" s="6"/>
      <c r="B46" s="6"/>
      <c r="C46" s="13"/>
      <c r="D46" s="31"/>
      <c r="E46" s="34"/>
      <c r="F46" s="34"/>
      <c r="G46" s="34"/>
      <c r="H46" s="34"/>
      <c r="I46" s="34"/>
      <c r="J46" s="34"/>
      <c r="K46" s="34"/>
      <c r="L46" s="34"/>
      <c r="M46" s="8"/>
    </row>
    <row r="47" spans="1:53" ht="22.9" customHeight="1" x14ac:dyDescent="0.3">
      <c r="A47" s="6"/>
      <c r="B47" s="6"/>
      <c r="C47" s="13"/>
      <c r="D47" s="31"/>
      <c r="E47" s="34"/>
      <c r="F47" s="34"/>
      <c r="G47" s="34"/>
      <c r="H47" s="34"/>
      <c r="I47" s="34"/>
      <c r="J47" s="34"/>
      <c r="K47" s="34"/>
      <c r="L47" s="34"/>
      <c r="M47" s="8"/>
    </row>
    <row r="48" spans="1:53" ht="22.9" customHeight="1" x14ac:dyDescent="0.3">
      <c r="A48" s="6"/>
      <c r="B48" s="6"/>
      <c r="C48" s="13"/>
      <c r="D48" s="31"/>
      <c r="E48" s="34"/>
      <c r="F48" s="34"/>
      <c r="G48" s="34"/>
      <c r="H48" s="34"/>
      <c r="I48" s="34"/>
      <c r="J48" s="34"/>
      <c r="K48" s="34"/>
      <c r="L48" s="34"/>
      <c r="M48" s="8"/>
    </row>
    <row r="49" spans="1:51" ht="22.9" customHeight="1" x14ac:dyDescent="0.3">
      <c r="A49" s="6"/>
      <c r="B49" s="6"/>
      <c r="C49" s="13"/>
      <c r="D49" s="31"/>
      <c r="E49" s="34"/>
      <c r="F49" s="34"/>
      <c r="G49" s="34"/>
      <c r="H49" s="34"/>
      <c r="I49" s="34"/>
      <c r="J49" s="34"/>
      <c r="K49" s="34"/>
      <c r="L49" s="34"/>
      <c r="M49" s="8"/>
    </row>
    <row r="50" spans="1:51" ht="22.9" customHeight="1" x14ac:dyDescent="0.3">
      <c r="A50" s="6"/>
      <c r="B50" s="6"/>
      <c r="C50" s="13"/>
      <c r="D50" s="31"/>
      <c r="E50" s="34"/>
      <c r="F50" s="34"/>
      <c r="G50" s="34"/>
      <c r="H50" s="34"/>
      <c r="I50" s="34"/>
      <c r="J50" s="34"/>
      <c r="K50" s="34"/>
      <c r="L50" s="34"/>
      <c r="M50" s="8"/>
    </row>
    <row r="51" spans="1:51" ht="22.9" customHeight="1" x14ac:dyDescent="0.3">
      <c r="A51" s="6"/>
      <c r="B51" s="6"/>
      <c r="C51" s="13"/>
      <c r="D51" s="31"/>
      <c r="E51" s="26"/>
      <c r="F51" s="26"/>
      <c r="G51" s="26"/>
      <c r="H51" s="26"/>
      <c r="I51" s="26"/>
      <c r="J51" s="26"/>
      <c r="K51" s="26"/>
      <c r="L51" s="26"/>
      <c r="M51" s="8"/>
    </row>
    <row r="52" spans="1:51" ht="22.9" customHeight="1" x14ac:dyDescent="0.3">
      <c r="A52" s="9" t="s">
        <v>133</v>
      </c>
      <c r="B52" s="10"/>
      <c r="C52" s="11"/>
      <c r="D52" s="32"/>
      <c r="E52" s="28"/>
      <c r="F52" s="28">
        <f>ROUNDDOWN(SUMIF(Q38:Q51,"1",F38:F51),0)</f>
        <v>0</v>
      </c>
      <c r="G52" s="28"/>
      <c r="H52" s="28">
        <f>ROUNDDOWN(SUMIF(Q38:Q51,"1",H38:H51),0)</f>
        <v>0</v>
      </c>
      <c r="I52" s="28"/>
      <c r="J52" s="28">
        <f>ROUNDDOWN(SUMIF(Q38:Q51,"1",J38:J51),0)</f>
        <v>0</v>
      </c>
      <c r="K52" s="28"/>
      <c r="L52" s="28">
        <f>F52+H52+J52</f>
        <v>0</v>
      </c>
      <c r="M52" s="28"/>
      <c r="R52">
        <f t="shared" ref="R52:AY52" si="13">ROUNDDOWN(SUM(R38:R40),0)</f>
        <v>0</v>
      </c>
      <c r="S52">
        <f t="shared" si="13"/>
        <v>0</v>
      </c>
      <c r="T52">
        <f t="shared" si="13"/>
        <v>0</v>
      </c>
      <c r="U52">
        <f t="shared" si="13"/>
        <v>0</v>
      </c>
      <c r="V52">
        <f t="shared" si="13"/>
        <v>0</v>
      </c>
      <c r="W52">
        <f t="shared" si="13"/>
        <v>0</v>
      </c>
      <c r="X52">
        <f t="shared" si="13"/>
        <v>0</v>
      </c>
      <c r="Y52">
        <f t="shared" si="13"/>
        <v>0</v>
      </c>
      <c r="Z52">
        <f t="shared" si="13"/>
        <v>0</v>
      </c>
      <c r="AA52">
        <f t="shared" si="13"/>
        <v>0</v>
      </c>
      <c r="AB52">
        <f t="shared" si="13"/>
        <v>0</v>
      </c>
      <c r="AC52">
        <f t="shared" si="13"/>
        <v>0</v>
      </c>
      <c r="AD52">
        <f t="shared" si="13"/>
        <v>0</v>
      </c>
      <c r="AE52">
        <f t="shared" si="13"/>
        <v>0</v>
      </c>
      <c r="AF52">
        <f t="shared" si="13"/>
        <v>0</v>
      </c>
      <c r="AG52">
        <f t="shared" si="13"/>
        <v>0</v>
      </c>
      <c r="AH52">
        <f t="shared" si="13"/>
        <v>0</v>
      </c>
      <c r="AI52">
        <f t="shared" si="13"/>
        <v>0</v>
      </c>
      <c r="AJ52">
        <f t="shared" si="13"/>
        <v>0</v>
      </c>
      <c r="AK52">
        <f t="shared" si="13"/>
        <v>0</v>
      </c>
      <c r="AL52">
        <f t="shared" si="13"/>
        <v>0</v>
      </c>
      <c r="AM52">
        <f t="shared" si="13"/>
        <v>0</v>
      </c>
      <c r="AN52">
        <f t="shared" si="13"/>
        <v>0</v>
      </c>
      <c r="AO52">
        <f t="shared" si="13"/>
        <v>0</v>
      </c>
      <c r="AP52">
        <f t="shared" si="13"/>
        <v>0</v>
      </c>
      <c r="AQ52">
        <f t="shared" si="13"/>
        <v>0</v>
      </c>
      <c r="AR52">
        <f t="shared" si="13"/>
        <v>0</v>
      </c>
      <c r="AS52">
        <f t="shared" si="13"/>
        <v>0</v>
      </c>
      <c r="AT52">
        <f t="shared" si="13"/>
        <v>0</v>
      </c>
      <c r="AU52">
        <f t="shared" si="13"/>
        <v>0</v>
      </c>
      <c r="AV52">
        <f t="shared" si="13"/>
        <v>0</v>
      </c>
      <c r="AW52">
        <f t="shared" si="13"/>
        <v>0</v>
      </c>
      <c r="AX52">
        <f t="shared" si="13"/>
        <v>0</v>
      </c>
      <c r="AY52">
        <f t="shared" si="13"/>
        <v>0</v>
      </c>
    </row>
    <row r="53" spans="1:51" ht="22.9" customHeight="1" x14ac:dyDescent="0.3">
      <c r="A53" s="61" t="s">
        <v>66</v>
      </c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</row>
    <row r="54" spans="1:51" ht="22.9" customHeight="1" x14ac:dyDescent="0.3">
      <c r="A54" s="5" t="s">
        <v>41</v>
      </c>
      <c r="B54" s="5" t="s">
        <v>159</v>
      </c>
      <c r="C54" s="7" t="s">
        <v>207</v>
      </c>
      <c r="D54" s="31">
        <v>25.1</v>
      </c>
      <c r="E54" s="34"/>
      <c r="F54" s="67">
        <f>ROUNDDOWN(D54*E54,0)</f>
        <v>0</v>
      </c>
      <c r="G54" s="66"/>
      <c r="H54" s="67">
        <f>ROUNDDOWN(D54*G54,0)</f>
        <v>0</v>
      </c>
      <c r="I54" s="66"/>
      <c r="J54" s="67">
        <f>ROUNDDOWN(D54*I54,0)</f>
        <v>0</v>
      </c>
      <c r="K54" s="67">
        <f t="shared" ref="K54:L56" si="14">E54+G54+I54</f>
        <v>0</v>
      </c>
      <c r="L54" s="67">
        <f t="shared" si="14"/>
        <v>0</v>
      </c>
      <c r="M54" s="14"/>
      <c r="O54" t="str">
        <f>""</f>
        <v/>
      </c>
      <c r="P54" s="1" t="s">
        <v>144</v>
      </c>
      <c r="Q54">
        <v>1</v>
      </c>
      <c r="R54">
        <f>IF(P54="기계경비",J54,0)</f>
        <v>0</v>
      </c>
      <c r="S54">
        <f>IF(P54="운반비",L54,0)</f>
        <v>0</v>
      </c>
      <c r="T54">
        <f>IF(P54="작업부산물",F54,0)</f>
        <v>0</v>
      </c>
      <c r="U54">
        <f>IF(P54="관급",F54,0)</f>
        <v>0</v>
      </c>
      <c r="V54">
        <f>IF(P54="외주비",J54,0)</f>
        <v>0</v>
      </c>
      <c r="W54">
        <f>IF(P54="장비비",J54,0)</f>
        <v>0</v>
      </c>
      <c r="X54">
        <f>IF(P54="폐기물처리비",L54,0)</f>
        <v>0</v>
      </c>
      <c r="Y54">
        <f>IF(P54="가설비",J54,0)</f>
        <v>0</v>
      </c>
      <c r="Z54">
        <f>IF(P54="잡비제외분",F54,0)</f>
        <v>0</v>
      </c>
      <c r="AA54">
        <f>IF(P54="사급자재대",L54,0)</f>
        <v>0</v>
      </c>
      <c r="AB54">
        <f>IF(P54="관급자재대",L54,0)</f>
        <v>0</v>
      </c>
      <c r="AC54">
        <f>IF(P54="사용자항목1",L54,0)</f>
        <v>0</v>
      </c>
      <c r="AD54">
        <f>IF(P54="사용자항목2",L54,0)</f>
        <v>0</v>
      </c>
      <c r="AE54">
        <f>IF(P54="안전관리비",L54,0)</f>
        <v>0</v>
      </c>
      <c r="AF54">
        <f>IF(P54="품질관리비",L54,0)</f>
        <v>0</v>
      </c>
      <c r="AG54">
        <f>IF(P54="작업부산물(철거해체)",L54,0)</f>
        <v>0</v>
      </c>
      <c r="AH54">
        <f>IF(P54="재해예방기술지도비",L54,0)</f>
        <v>0</v>
      </c>
      <c r="AI54">
        <f>IF(P54="사용자항목7",L54,0)</f>
        <v>0</v>
      </c>
      <c r="AJ54">
        <f>IF(P54="석면분담금",L54,0)</f>
        <v>0</v>
      </c>
      <c r="AK54">
        <f>IF(P54="임금채권부담금",L54,0)</f>
        <v>0</v>
      </c>
      <c r="AL54">
        <f>IF(P54="사용자항목10",L54,0)</f>
        <v>0</v>
      </c>
      <c r="AM54">
        <f>IF(P54="사용자항목11",L54,0)</f>
        <v>0</v>
      </c>
      <c r="AN54">
        <f>IF(P54="사용자항목12",L54,0)</f>
        <v>0</v>
      </c>
      <c r="AO54">
        <f>IF(P54="사용자항목13",L54,0)</f>
        <v>0</v>
      </c>
      <c r="AP54">
        <f>IF(P54="사용자항목14",L54,0)</f>
        <v>0</v>
      </c>
      <c r="AQ54">
        <f>IF(P54="사용자항목15",L54,0)</f>
        <v>0</v>
      </c>
      <c r="AR54">
        <f>IF(P54="사용자항목16",L54,0)</f>
        <v>0</v>
      </c>
      <c r="AS54">
        <f>IF(P54="사용자항목17",L54,0)</f>
        <v>0</v>
      </c>
      <c r="AT54">
        <f>IF(P54="사용자항목18",L54,0)</f>
        <v>0</v>
      </c>
      <c r="AU54">
        <f>IF(P54="사용자항목19",L54,0)</f>
        <v>0</v>
      </c>
      <c r="AY54" s="1" t="s">
        <v>130</v>
      </c>
    </row>
    <row r="55" spans="1:51" ht="22.9" customHeight="1" x14ac:dyDescent="0.3">
      <c r="A55" s="5" t="s">
        <v>41</v>
      </c>
      <c r="B55" s="5" t="s">
        <v>160</v>
      </c>
      <c r="C55" s="7" t="s">
        <v>207</v>
      </c>
      <c r="D55" s="31">
        <v>47.03</v>
      </c>
      <c r="E55" s="34"/>
      <c r="F55" s="67">
        <f>ROUNDDOWN(D55*E55,0)</f>
        <v>0</v>
      </c>
      <c r="G55" s="66"/>
      <c r="H55" s="67">
        <f>ROUNDDOWN(D55*G55,0)</f>
        <v>0</v>
      </c>
      <c r="I55" s="66"/>
      <c r="J55" s="67">
        <f>ROUNDDOWN(D55*I55,0)</f>
        <v>0</v>
      </c>
      <c r="K55" s="67">
        <f t="shared" si="14"/>
        <v>0</v>
      </c>
      <c r="L55" s="67">
        <f t="shared" si="14"/>
        <v>0</v>
      </c>
      <c r="M55" s="14"/>
      <c r="O55" t="str">
        <f>""</f>
        <v/>
      </c>
      <c r="P55" s="1" t="s">
        <v>144</v>
      </c>
      <c r="Q55">
        <v>1</v>
      </c>
      <c r="R55">
        <f>IF(P55="기계경비",J55,0)</f>
        <v>0</v>
      </c>
      <c r="S55">
        <f>IF(P55="운반비",L55,0)</f>
        <v>0</v>
      </c>
      <c r="T55">
        <f>IF(P55="작업부산물",F55,0)</f>
        <v>0</v>
      </c>
      <c r="U55">
        <f>IF(P55="관급",F55,0)</f>
        <v>0</v>
      </c>
      <c r="V55">
        <f>IF(P55="외주비",J55,0)</f>
        <v>0</v>
      </c>
      <c r="W55">
        <f>IF(P55="장비비",J55,0)</f>
        <v>0</v>
      </c>
      <c r="X55">
        <f>IF(P55="폐기물처리비",L55,0)</f>
        <v>0</v>
      </c>
      <c r="Y55">
        <f>IF(P55="가설비",J55,0)</f>
        <v>0</v>
      </c>
      <c r="Z55">
        <f>IF(P55="잡비제외분",F55,0)</f>
        <v>0</v>
      </c>
      <c r="AA55">
        <f>IF(P55="사급자재대",L55,0)</f>
        <v>0</v>
      </c>
      <c r="AB55">
        <f>IF(P55="관급자재대",L55,0)</f>
        <v>0</v>
      </c>
      <c r="AC55">
        <f>IF(P55="사용자항목1",L55,0)</f>
        <v>0</v>
      </c>
      <c r="AD55">
        <f>IF(P55="사용자항목2",L55,0)</f>
        <v>0</v>
      </c>
      <c r="AE55">
        <f>IF(P55="안전관리비",L55,0)</f>
        <v>0</v>
      </c>
      <c r="AF55">
        <f>IF(P55="품질관리비",L55,0)</f>
        <v>0</v>
      </c>
      <c r="AG55">
        <f>IF(P55="작업부산물(철거해체)",L55,0)</f>
        <v>0</v>
      </c>
      <c r="AH55">
        <f>IF(P55="재해예방기술지도비",L55,0)</f>
        <v>0</v>
      </c>
      <c r="AI55">
        <f>IF(P55="사용자항목7",L55,0)</f>
        <v>0</v>
      </c>
      <c r="AJ55">
        <f>IF(P55="석면분담금",L55,0)</f>
        <v>0</v>
      </c>
      <c r="AK55">
        <f>IF(P55="임금채권부담금",L55,0)</f>
        <v>0</v>
      </c>
      <c r="AL55">
        <f>IF(P55="사용자항목10",L55,0)</f>
        <v>0</v>
      </c>
      <c r="AM55">
        <f>IF(P55="사용자항목11",L55,0)</f>
        <v>0</v>
      </c>
      <c r="AN55">
        <f>IF(P55="사용자항목12",L55,0)</f>
        <v>0</v>
      </c>
      <c r="AO55">
        <f>IF(P55="사용자항목13",L55,0)</f>
        <v>0</v>
      </c>
      <c r="AP55">
        <f>IF(P55="사용자항목14",L55,0)</f>
        <v>0</v>
      </c>
      <c r="AQ55">
        <f>IF(P55="사용자항목15",L55,0)</f>
        <v>0</v>
      </c>
      <c r="AR55">
        <f>IF(P55="사용자항목16",L55,0)</f>
        <v>0</v>
      </c>
      <c r="AS55">
        <f>IF(P55="사용자항목17",L55,0)</f>
        <v>0</v>
      </c>
      <c r="AT55">
        <f>IF(P55="사용자항목18",L55,0)</f>
        <v>0</v>
      </c>
      <c r="AU55">
        <f>IF(P55="사용자항목19",L55,0)</f>
        <v>0</v>
      </c>
      <c r="AY55" s="1" t="s">
        <v>130</v>
      </c>
    </row>
    <row r="56" spans="1:51" ht="22.9" customHeight="1" x14ac:dyDescent="0.3">
      <c r="A56" s="5" t="s">
        <v>31</v>
      </c>
      <c r="B56" s="5" t="s">
        <v>43</v>
      </c>
      <c r="C56" s="7" t="s">
        <v>219</v>
      </c>
      <c r="D56" s="31">
        <v>21.2</v>
      </c>
      <c r="E56" s="34"/>
      <c r="F56" s="67">
        <f>ROUNDDOWN(D56*E56,0)</f>
        <v>0</v>
      </c>
      <c r="G56" s="66"/>
      <c r="H56" s="67">
        <f>ROUNDDOWN(D56*G56,0)</f>
        <v>0</v>
      </c>
      <c r="I56" s="66"/>
      <c r="J56" s="67">
        <f>ROUNDDOWN(D56*I56,0)</f>
        <v>0</v>
      </c>
      <c r="K56" s="67">
        <f t="shared" si="14"/>
        <v>0</v>
      </c>
      <c r="L56" s="67">
        <f t="shared" si="14"/>
        <v>0</v>
      </c>
      <c r="M56" s="14"/>
      <c r="O56" t="str">
        <f>""</f>
        <v/>
      </c>
      <c r="P56" s="1" t="s">
        <v>144</v>
      </c>
      <c r="Q56">
        <v>1</v>
      </c>
      <c r="R56">
        <f>IF(P56="기계경비",J56,0)</f>
        <v>0</v>
      </c>
      <c r="S56">
        <f>IF(P56="운반비",L56,0)</f>
        <v>0</v>
      </c>
      <c r="T56">
        <f>IF(P56="작업부산물",F56,0)</f>
        <v>0</v>
      </c>
      <c r="U56">
        <f>IF(P56="관급",F56,0)</f>
        <v>0</v>
      </c>
      <c r="V56">
        <f>IF(P56="외주비",J56,0)</f>
        <v>0</v>
      </c>
      <c r="W56">
        <f>IF(P56="장비비",J56,0)</f>
        <v>0</v>
      </c>
      <c r="X56">
        <f>IF(P56="폐기물처리비",L56,0)</f>
        <v>0</v>
      </c>
      <c r="Y56">
        <f>IF(P56="가설비",J56,0)</f>
        <v>0</v>
      </c>
      <c r="Z56">
        <f>IF(P56="잡비제외분",F56,0)</f>
        <v>0</v>
      </c>
      <c r="AA56">
        <f>IF(P56="사급자재대",L56,0)</f>
        <v>0</v>
      </c>
      <c r="AB56">
        <f>IF(P56="관급자재대",L56,0)</f>
        <v>0</v>
      </c>
      <c r="AC56">
        <f>IF(P56="사용자항목1",L56,0)</f>
        <v>0</v>
      </c>
      <c r="AD56">
        <f>IF(P56="사용자항목2",L56,0)</f>
        <v>0</v>
      </c>
      <c r="AE56">
        <f>IF(P56="안전관리비",L56,0)</f>
        <v>0</v>
      </c>
      <c r="AF56">
        <f>IF(P56="품질관리비",L56,0)</f>
        <v>0</v>
      </c>
      <c r="AG56">
        <f>IF(P56="작업부산물(철거해체)",L56,0)</f>
        <v>0</v>
      </c>
      <c r="AH56">
        <f>IF(P56="재해예방기술지도비",L56,0)</f>
        <v>0</v>
      </c>
      <c r="AI56">
        <f>IF(P56="사용자항목7",L56,0)</f>
        <v>0</v>
      </c>
      <c r="AJ56">
        <f>IF(P56="석면분담금",L56,0)</f>
        <v>0</v>
      </c>
      <c r="AK56">
        <f>IF(P56="임금채권부담금",L56,0)</f>
        <v>0</v>
      </c>
      <c r="AL56">
        <f>IF(P56="사용자항목10",L56,0)</f>
        <v>0</v>
      </c>
      <c r="AM56">
        <f>IF(P56="사용자항목11",L56,0)</f>
        <v>0</v>
      </c>
      <c r="AN56">
        <f>IF(P56="사용자항목12",L56,0)</f>
        <v>0</v>
      </c>
      <c r="AO56">
        <f>IF(P56="사용자항목13",L56,0)</f>
        <v>0</v>
      </c>
      <c r="AP56">
        <f>IF(P56="사용자항목14",L56,0)</f>
        <v>0</v>
      </c>
      <c r="AQ56">
        <f>IF(P56="사용자항목15",L56,0)</f>
        <v>0</v>
      </c>
      <c r="AR56">
        <f>IF(P56="사용자항목16",L56,0)</f>
        <v>0</v>
      </c>
      <c r="AS56">
        <f>IF(P56="사용자항목17",L56,0)</f>
        <v>0</v>
      </c>
      <c r="AT56">
        <f>IF(P56="사용자항목18",L56,0)</f>
        <v>0</v>
      </c>
      <c r="AU56">
        <f>IF(P56="사용자항목19",L56,0)</f>
        <v>0</v>
      </c>
      <c r="AY56" s="1" t="s">
        <v>130</v>
      </c>
    </row>
    <row r="57" spans="1:51" ht="22.9" customHeight="1" x14ac:dyDescent="0.3">
      <c r="A57" s="6"/>
      <c r="B57" s="6"/>
      <c r="C57" s="13"/>
      <c r="D57" s="31"/>
      <c r="E57" s="34"/>
      <c r="F57" s="67"/>
      <c r="G57" s="66"/>
      <c r="H57" s="67"/>
      <c r="I57" s="66"/>
      <c r="J57" s="67"/>
      <c r="K57" s="67"/>
      <c r="L57" s="67"/>
      <c r="M57" s="8"/>
    </row>
    <row r="58" spans="1:51" ht="22.9" customHeight="1" x14ac:dyDescent="0.3">
      <c r="A58" s="6"/>
      <c r="B58" s="6"/>
      <c r="C58" s="13"/>
      <c r="D58" s="31"/>
      <c r="E58" s="34"/>
      <c r="F58" s="67"/>
      <c r="G58" s="66"/>
      <c r="H58" s="67"/>
      <c r="I58" s="66"/>
      <c r="J58" s="67"/>
      <c r="K58" s="67"/>
      <c r="L58" s="67"/>
      <c r="M58" s="8"/>
    </row>
    <row r="59" spans="1:51" ht="22.9" customHeight="1" x14ac:dyDescent="0.3">
      <c r="A59" s="6"/>
      <c r="B59" s="6"/>
      <c r="C59" s="13"/>
      <c r="D59" s="31"/>
      <c r="E59" s="34"/>
      <c r="F59" s="67"/>
      <c r="G59" s="66"/>
      <c r="H59" s="67"/>
      <c r="I59" s="66"/>
      <c r="J59" s="67"/>
      <c r="K59" s="67"/>
      <c r="L59" s="67"/>
      <c r="M59" s="8"/>
    </row>
    <row r="60" spans="1:51" ht="22.9" customHeight="1" x14ac:dyDescent="0.3">
      <c r="A60" s="6"/>
      <c r="B60" s="6"/>
      <c r="C60" s="13"/>
      <c r="D60" s="31"/>
      <c r="E60" s="34"/>
      <c r="F60" s="67"/>
      <c r="G60" s="66"/>
      <c r="H60" s="67"/>
      <c r="I60" s="66"/>
      <c r="J60" s="67"/>
      <c r="K60" s="67"/>
      <c r="L60" s="67"/>
      <c r="M60" s="8"/>
    </row>
    <row r="61" spans="1:51" ht="22.9" customHeight="1" x14ac:dyDescent="0.3">
      <c r="A61" s="6"/>
      <c r="B61" s="6"/>
      <c r="C61" s="13"/>
      <c r="D61" s="31"/>
      <c r="E61" s="26"/>
      <c r="F61" s="26"/>
      <c r="G61" s="26"/>
      <c r="H61" s="26"/>
      <c r="I61" s="26"/>
      <c r="J61" s="26"/>
      <c r="K61" s="26"/>
      <c r="L61" s="26"/>
      <c r="M61" s="8"/>
    </row>
    <row r="62" spans="1:51" ht="22.9" customHeight="1" x14ac:dyDescent="0.3">
      <c r="A62" s="6"/>
      <c r="B62" s="6"/>
      <c r="C62" s="13"/>
      <c r="D62" s="31"/>
      <c r="E62" s="26"/>
      <c r="F62" s="26"/>
      <c r="G62" s="26"/>
      <c r="H62" s="26"/>
      <c r="I62" s="26"/>
      <c r="J62" s="26"/>
      <c r="K62" s="26"/>
      <c r="L62" s="26"/>
      <c r="M62" s="8"/>
    </row>
    <row r="63" spans="1:51" ht="22.9" customHeight="1" x14ac:dyDescent="0.3">
      <c r="A63" s="6"/>
      <c r="B63" s="6"/>
      <c r="C63" s="13"/>
      <c r="D63" s="31"/>
      <c r="E63" s="26"/>
      <c r="F63" s="26"/>
      <c r="G63" s="26"/>
      <c r="H63" s="26"/>
      <c r="I63" s="26"/>
      <c r="J63" s="26"/>
      <c r="K63" s="26"/>
      <c r="L63" s="26"/>
      <c r="M63" s="8"/>
    </row>
    <row r="64" spans="1:51" ht="22.9" customHeight="1" x14ac:dyDescent="0.3">
      <c r="A64" s="6"/>
      <c r="B64" s="6"/>
      <c r="C64" s="13"/>
      <c r="D64" s="31"/>
      <c r="E64" s="26"/>
      <c r="F64" s="26"/>
      <c r="G64" s="26"/>
      <c r="H64" s="26"/>
      <c r="I64" s="26"/>
      <c r="J64" s="26"/>
      <c r="K64" s="26"/>
      <c r="L64" s="26"/>
      <c r="M64" s="8"/>
    </row>
    <row r="65" spans="1:51" ht="22.9" customHeight="1" x14ac:dyDescent="0.3">
      <c r="A65" s="6"/>
      <c r="B65" s="6"/>
      <c r="C65" s="13"/>
      <c r="D65" s="31"/>
      <c r="E65" s="26"/>
      <c r="F65" s="26"/>
      <c r="G65" s="26"/>
      <c r="H65" s="26"/>
      <c r="I65" s="26"/>
      <c r="J65" s="26"/>
      <c r="K65" s="26"/>
      <c r="L65" s="26"/>
      <c r="M65" s="8"/>
    </row>
    <row r="66" spans="1:51" ht="22.9" customHeight="1" x14ac:dyDescent="0.3">
      <c r="A66" s="6"/>
      <c r="B66" s="6"/>
      <c r="C66" s="13"/>
      <c r="D66" s="31"/>
      <c r="E66" s="26"/>
      <c r="F66" s="26"/>
      <c r="G66" s="26"/>
      <c r="H66" s="26"/>
      <c r="I66" s="26"/>
      <c r="J66" s="26"/>
      <c r="K66" s="26"/>
      <c r="L66" s="26"/>
      <c r="M66" s="8"/>
    </row>
    <row r="67" spans="1:51" ht="22.9" customHeight="1" x14ac:dyDescent="0.3">
      <c r="A67" s="6"/>
      <c r="B67" s="6"/>
      <c r="C67" s="13"/>
      <c r="D67" s="31"/>
      <c r="E67" s="26"/>
      <c r="F67" s="26"/>
      <c r="G67" s="26"/>
      <c r="H67" s="26"/>
      <c r="I67" s="26"/>
      <c r="J67" s="26"/>
      <c r="K67" s="26"/>
      <c r="L67" s="26"/>
      <c r="M67" s="8"/>
    </row>
    <row r="68" spans="1:51" ht="22.9" customHeight="1" x14ac:dyDescent="0.3">
      <c r="A68" s="37" t="s">
        <v>133</v>
      </c>
      <c r="B68" s="10"/>
      <c r="C68" s="38"/>
      <c r="D68" s="32"/>
      <c r="E68" s="28"/>
      <c r="F68" s="28">
        <f>ROUNDDOWN(SUMIF(Q54:Q67,"1",F54:F67),0)</f>
        <v>0</v>
      </c>
      <c r="G68" s="28"/>
      <c r="H68" s="28">
        <f>ROUNDDOWN(SUMIF(Q54:Q67,"1",H54:H67),0)</f>
        <v>0</v>
      </c>
      <c r="I68" s="28"/>
      <c r="J68" s="28">
        <f>ROUNDDOWN(SUMIF(Q54:Q67,"1",J54:J67),0)</f>
        <v>0</v>
      </c>
      <c r="K68" s="28"/>
      <c r="L68" s="28">
        <f>F68+H68+J68</f>
        <v>0</v>
      </c>
      <c r="M68" s="28"/>
      <c r="R68">
        <f t="shared" ref="R68:AY68" si="15">ROUNDDOWN(SUM(R54:R56),0)</f>
        <v>0</v>
      </c>
      <c r="S68">
        <f t="shared" si="15"/>
        <v>0</v>
      </c>
      <c r="T68">
        <f t="shared" si="15"/>
        <v>0</v>
      </c>
      <c r="U68">
        <f t="shared" si="15"/>
        <v>0</v>
      </c>
      <c r="V68">
        <f t="shared" si="15"/>
        <v>0</v>
      </c>
      <c r="W68">
        <f t="shared" si="15"/>
        <v>0</v>
      </c>
      <c r="X68">
        <f t="shared" si="15"/>
        <v>0</v>
      </c>
      <c r="Y68">
        <f t="shared" si="15"/>
        <v>0</v>
      </c>
      <c r="Z68">
        <f t="shared" si="15"/>
        <v>0</v>
      </c>
      <c r="AA68">
        <f t="shared" si="15"/>
        <v>0</v>
      </c>
      <c r="AB68">
        <f t="shared" si="15"/>
        <v>0</v>
      </c>
      <c r="AC68">
        <f t="shared" si="15"/>
        <v>0</v>
      </c>
      <c r="AD68">
        <f t="shared" si="15"/>
        <v>0</v>
      </c>
      <c r="AE68">
        <f t="shared" si="15"/>
        <v>0</v>
      </c>
      <c r="AF68">
        <f t="shared" si="15"/>
        <v>0</v>
      </c>
      <c r="AG68">
        <f t="shared" si="15"/>
        <v>0</v>
      </c>
      <c r="AH68">
        <f t="shared" si="15"/>
        <v>0</v>
      </c>
      <c r="AI68">
        <f t="shared" si="15"/>
        <v>0</v>
      </c>
      <c r="AJ68">
        <f t="shared" si="15"/>
        <v>0</v>
      </c>
      <c r="AK68">
        <f t="shared" si="15"/>
        <v>0</v>
      </c>
      <c r="AL68">
        <f t="shared" si="15"/>
        <v>0</v>
      </c>
      <c r="AM68">
        <f t="shared" si="15"/>
        <v>0</v>
      </c>
      <c r="AN68">
        <f t="shared" si="15"/>
        <v>0</v>
      </c>
      <c r="AO68">
        <f t="shared" si="15"/>
        <v>0</v>
      </c>
      <c r="AP68">
        <f t="shared" si="15"/>
        <v>0</v>
      </c>
      <c r="AQ68">
        <f t="shared" si="15"/>
        <v>0</v>
      </c>
      <c r="AR68">
        <f t="shared" si="15"/>
        <v>0</v>
      </c>
      <c r="AS68">
        <f t="shared" si="15"/>
        <v>0</v>
      </c>
      <c r="AT68">
        <f t="shared" si="15"/>
        <v>0</v>
      </c>
      <c r="AU68">
        <f t="shared" si="15"/>
        <v>0</v>
      </c>
      <c r="AV68">
        <f t="shared" si="15"/>
        <v>0</v>
      </c>
      <c r="AW68">
        <f t="shared" si="15"/>
        <v>0</v>
      </c>
      <c r="AX68">
        <f t="shared" si="15"/>
        <v>0</v>
      </c>
      <c r="AY68">
        <f t="shared" si="15"/>
        <v>0</v>
      </c>
    </row>
    <row r="69" spans="1:51" ht="22.9" customHeight="1" x14ac:dyDescent="0.3">
      <c r="A69" s="63" t="s">
        <v>67</v>
      </c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5"/>
    </row>
    <row r="70" spans="1:51" ht="22.9" customHeight="1" x14ac:dyDescent="0.3">
      <c r="A70" s="5" t="s">
        <v>171</v>
      </c>
      <c r="B70" s="5" t="s">
        <v>42</v>
      </c>
      <c r="C70" s="7" t="s">
        <v>207</v>
      </c>
      <c r="D70" s="31">
        <v>36.71</v>
      </c>
      <c r="E70" s="34"/>
      <c r="F70" s="67">
        <f>ROUNDDOWN(D70*E70,0)</f>
        <v>0</v>
      </c>
      <c r="G70" s="66"/>
      <c r="H70" s="67">
        <f>ROUNDDOWN(D70*G70,0)</f>
        <v>0</v>
      </c>
      <c r="I70" s="66"/>
      <c r="J70" s="67">
        <f>ROUNDDOWN(D70*I70,0)</f>
        <v>0</v>
      </c>
      <c r="K70" s="67">
        <f t="shared" ref="K70:L73" si="16">E70+G70+I70</f>
        <v>0</v>
      </c>
      <c r="L70" s="67">
        <f t="shared" si="16"/>
        <v>0</v>
      </c>
      <c r="M70" s="14"/>
      <c r="O70" t="str">
        <f>""</f>
        <v/>
      </c>
      <c r="P70" s="1" t="s">
        <v>144</v>
      </c>
      <c r="Q70">
        <v>1</v>
      </c>
      <c r="R70">
        <f>IF(P70="기계경비",J70,0)</f>
        <v>0</v>
      </c>
      <c r="S70">
        <f>IF(P70="운반비",L70,0)</f>
        <v>0</v>
      </c>
      <c r="T70">
        <f>IF(P70="작업부산물",F70,0)</f>
        <v>0</v>
      </c>
      <c r="U70">
        <f>IF(P70="관급",F70,0)</f>
        <v>0</v>
      </c>
      <c r="V70">
        <f>IF(P70="외주비",J70,0)</f>
        <v>0</v>
      </c>
      <c r="W70">
        <f>IF(P70="장비비",J70,0)</f>
        <v>0</v>
      </c>
      <c r="X70">
        <f>IF(P70="폐기물처리비",L70,0)</f>
        <v>0</v>
      </c>
      <c r="Y70">
        <f>IF(P70="가설비",J70,0)</f>
        <v>0</v>
      </c>
      <c r="Z70">
        <f>IF(P70="잡비제외분",F70,0)</f>
        <v>0</v>
      </c>
      <c r="AA70">
        <f>IF(P70="사급자재대",L70,0)</f>
        <v>0</v>
      </c>
      <c r="AB70">
        <f>IF(P70="관급자재대",L70,0)</f>
        <v>0</v>
      </c>
      <c r="AC70">
        <f>IF(P70="사용자항목1",L70,0)</f>
        <v>0</v>
      </c>
      <c r="AD70">
        <f>IF(P70="사용자항목2",L70,0)</f>
        <v>0</v>
      </c>
      <c r="AE70">
        <f>IF(P70="안전관리비",L70,0)</f>
        <v>0</v>
      </c>
      <c r="AF70">
        <f>IF(P70="품질관리비",L70,0)</f>
        <v>0</v>
      </c>
      <c r="AG70">
        <f>IF(P70="작업부산물(철거해체)",L70,0)</f>
        <v>0</v>
      </c>
      <c r="AH70">
        <f>IF(P70="재해예방기술지도비",L70,0)</f>
        <v>0</v>
      </c>
      <c r="AI70">
        <f>IF(P70="사용자항목7",L70,0)</f>
        <v>0</v>
      </c>
      <c r="AJ70">
        <f>IF(P70="석면분담금",L70,0)</f>
        <v>0</v>
      </c>
      <c r="AK70">
        <f>IF(P70="임금채권부담금",L70,0)</f>
        <v>0</v>
      </c>
      <c r="AL70">
        <f>IF(P70="사용자항목10",L70,0)</f>
        <v>0</v>
      </c>
      <c r="AM70">
        <f>IF(P70="사용자항목11",L70,0)</f>
        <v>0</v>
      </c>
      <c r="AN70">
        <f>IF(P70="사용자항목12",L70,0)</f>
        <v>0</v>
      </c>
      <c r="AO70">
        <f>IF(P70="사용자항목13",L70,0)</f>
        <v>0</v>
      </c>
      <c r="AP70">
        <f>IF(P70="사용자항목14",L70,0)</f>
        <v>0</v>
      </c>
      <c r="AQ70">
        <f>IF(P70="사용자항목15",L70,0)</f>
        <v>0</v>
      </c>
      <c r="AR70">
        <f>IF(P70="사용자항목16",L70,0)</f>
        <v>0</v>
      </c>
      <c r="AS70">
        <f>IF(P70="사용자항목17",L70,0)</f>
        <v>0</v>
      </c>
      <c r="AT70">
        <f>IF(P70="사용자항목18",L70,0)</f>
        <v>0</v>
      </c>
      <c r="AU70">
        <f>IF(P70="사용자항목19",L70,0)</f>
        <v>0</v>
      </c>
      <c r="AY70" s="1" t="s">
        <v>146</v>
      </c>
    </row>
    <row r="71" spans="1:51" ht="22.9" customHeight="1" x14ac:dyDescent="0.3">
      <c r="A71" s="5" t="s">
        <v>45</v>
      </c>
      <c r="B71" s="5" t="s">
        <v>44</v>
      </c>
      <c r="C71" s="7" t="s">
        <v>207</v>
      </c>
      <c r="D71" s="31">
        <v>25.1</v>
      </c>
      <c r="E71" s="34"/>
      <c r="F71" s="67">
        <f>ROUNDDOWN(D71*E71,0)</f>
        <v>0</v>
      </c>
      <c r="G71" s="66"/>
      <c r="H71" s="67">
        <f>ROUNDDOWN(D71*G71,0)</f>
        <v>0</v>
      </c>
      <c r="I71" s="66"/>
      <c r="J71" s="67">
        <f>ROUNDDOWN(D71*I71,0)</f>
        <v>0</v>
      </c>
      <c r="K71" s="67">
        <f t="shared" si="16"/>
        <v>0</v>
      </c>
      <c r="L71" s="67">
        <f t="shared" si="16"/>
        <v>0</v>
      </c>
      <c r="M71" s="14"/>
      <c r="O71" t="str">
        <f>""</f>
        <v/>
      </c>
      <c r="P71" s="1" t="s">
        <v>144</v>
      </c>
      <c r="Q71">
        <v>1</v>
      </c>
      <c r="R71">
        <f>IF(P71="기계경비",J71,0)</f>
        <v>0</v>
      </c>
      <c r="S71">
        <f>IF(P71="운반비",L71,0)</f>
        <v>0</v>
      </c>
      <c r="T71">
        <f>IF(P71="작업부산물",F71,0)</f>
        <v>0</v>
      </c>
      <c r="U71">
        <f>IF(P71="관급",F71,0)</f>
        <v>0</v>
      </c>
      <c r="V71">
        <f>IF(P71="외주비",J71,0)</f>
        <v>0</v>
      </c>
      <c r="W71">
        <f>IF(P71="장비비",J71,0)</f>
        <v>0</v>
      </c>
      <c r="X71">
        <f>IF(P71="폐기물처리비",L71,0)</f>
        <v>0</v>
      </c>
      <c r="Y71">
        <f>IF(P71="가설비",J71,0)</f>
        <v>0</v>
      </c>
      <c r="Z71">
        <f>IF(P71="잡비제외분",F71,0)</f>
        <v>0</v>
      </c>
      <c r="AA71">
        <f>IF(P71="사급자재대",L71,0)</f>
        <v>0</v>
      </c>
      <c r="AB71">
        <f>IF(P71="관급자재대",L71,0)</f>
        <v>0</v>
      </c>
      <c r="AC71">
        <f>IF(P71="사용자항목1",L71,0)</f>
        <v>0</v>
      </c>
      <c r="AD71">
        <f>IF(P71="사용자항목2",L71,0)</f>
        <v>0</v>
      </c>
      <c r="AE71">
        <f>IF(P71="안전관리비",L71,0)</f>
        <v>0</v>
      </c>
      <c r="AF71">
        <f>IF(P71="품질관리비",L71,0)</f>
        <v>0</v>
      </c>
      <c r="AG71">
        <f>IF(P71="작업부산물(철거해체)",L71,0)</f>
        <v>0</v>
      </c>
      <c r="AH71">
        <f>IF(P71="재해예방기술지도비",L71,0)</f>
        <v>0</v>
      </c>
      <c r="AI71">
        <f>IF(P71="사용자항목7",L71,0)</f>
        <v>0</v>
      </c>
      <c r="AJ71">
        <f>IF(P71="석면분담금",L71,0)</f>
        <v>0</v>
      </c>
      <c r="AK71">
        <f>IF(P71="임금채권부담금",L71,0)</f>
        <v>0</v>
      </c>
      <c r="AL71">
        <f>IF(P71="사용자항목10",L71,0)</f>
        <v>0</v>
      </c>
      <c r="AM71">
        <f>IF(P71="사용자항목11",L71,0)</f>
        <v>0</v>
      </c>
      <c r="AN71">
        <f>IF(P71="사용자항목12",L71,0)</f>
        <v>0</v>
      </c>
      <c r="AO71">
        <f>IF(P71="사용자항목13",L71,0)</f>
        <v>0</v>
      </c>
      <c r="AP71">
        <f>IF(P71="사용자항목14",L71,0)</f>
        <v>0</v>
      </c>
      <c r="AQ71">
        <f>IF(P71="사용자항목15",L71,0)</f>
        <v>0</v>
      </c>
      <c r="AR71">
        <f>IF(P71="사용자항목16",L71,0)</f>
        <v>0</v>
      </c>
      <c r="AS71">
        <f>IF(P71="사용자항목17",L71,0)</f>
        <v>0</v>
      </c>
      <c r="AT71">
        <f>IF(P71="사용자항목18",L71,0)</f>
        <v>0</v>
      </c>
      <c r="AU71">
        <f>IF(P71="사용자항목19",L71,0)</f>
        <v>0</v>
      </c>
      <c r="AY71" s="1" t="s">
        <v>130</v>
      </c>
    </row>
    <row r="72" spans="1:51" ht="22.9" customHeight="1" x14ac:dyDescent="0.3">
      <c r="A72" s="5" t="s">
        <v>45</v>
      </c>
      <c r="B72" s="5" t="s">
        <v>97</v>
      </c>
      <c r="C72" s="7" t="s">
        <v>207</v>
      </c>
      <c r="D72" s="31">
        <v>97.26</v>
      </c>
      <c r="E72" s="34"/>
      <c r="F72" s="67">
        <f>ROUNDDOWN(D72*E72,0)</f>
        <v>0</v>
      </c>
      <c r="G72" s="66"/>
      <c r="H72" s="67">
        <f>ROUNDDOWN(D72*G72,0)</f>
        <v>0</v>
      </c>
      <c r="I72" s="66"/>
      <c r="J72" s="67">
        <f>ROUNDDOWN(D72*I72,0)</f>
        <v>0</v>
      </c>
      <c r="K72" s="67">
        <f t="shared" si="16"/>
        <v>0</v>
      </c>
      <c r="L72" s="67">
        <f t="shared" si="16"/>
        <v>0</v>
      </c>
      <c r="M72" s="14"/>
      <c r="O72" t="str">
        <f>""</f>
        <v/>
      </c>
      <c r="P72" s="1" t="s">
        <v>144</v>
      </c>
      <c r="Q72">
        <v>1</v>
      </c>
      <c r="R72">
        <f>IF(P72="기계경비",J72,0)</f>
        <v>0</v>
      </c>
      <c r="S72">
        <f>IF(P72="운반비",L72,0)</f>
        <v>0</v>
      </c>
      <c r="T72">
        <f>IF(P72="작업부산물",F72,0)</f>
        <v>0</v>
      </c>
      <c r="U72">
        <f>IF(P72="관급",F72,0)</f>
        <v>0</v>
      </c>
      <c r="V72">
        <f>IF(P72="외주비",J72,0)</f>
        <v>0</v>
      </c>
      <c r="W72">
        <f>IF(P72="장비비",J72,0)</f>
        <v>0</v>
      </c>
      <c r="X72">
        <f>IF(P72="폐기물처리비",L72,0)</f>
        <v>0</v>
      </c>
      <c r="Y72">
        <f>IF(P72="가설비",J72,0)</f>
        <v>0</v>
      </c>
      <c r="Z72">
        <f>IF(P72="잡비제외분",F72,0)</f>
        <v>0</v>
      </c>
      <c r="AA72">
        <f>IF(P72="사급자재대",L72,0)</f>
        <v>0</v>
      </c>
      <c r="AB72">
        <f>IF(P72="관급자재대",L72,0)</f>
        <v>0</v>
      </c>
      <c r="AC72">
        <f>IF(P72="사용자항목1",L72,0)</f>
        <v>0</v>
      </c>
      <c r="AD72">
        <f>IF(P72="사용자항목2",L72,0)</f>
        <v>0</v>
      </c>
      <c r="AE72">
        <f>IF(P72="안전관리비",L72,0)</f>
        <v>0</v>
      </c>
      <c r="AF72">
        <f>IF(P72="품질관리비",L72,0)</f>
        <v>0</v>
      </c>
      <c r="AG72">
        <f>IF(P72="작업부산물(철거해체)",L72,0)</f>
        <v>0</v>
      </c>
      <c r="AH72">
        <f>IF(P72="재해예방기술지도비",L72,0)</f>
        <v>0</v>
      </c>
      <c r="AI72">
        <f>IF(P72="사용자항목7",L72,0)</f>
        <v>0</v>
      </c>
      <c r="AJ72">
        <f>IF(P72="석면분담금",L72,0)</f>
        <v>0</v>
      </c>
      <c r="AK72">
        <f>IF(P72="임금채권부담금",L72,0)</f>
        <v>0</v>
      </c>
      <c r="AL72">
        <f>IF(P72="사용자항목10",L72,0)</f>
        <v>0</v>
      </c>
      <c r="AM72">
        <f>IF(P72="사용자항목11",L72,0)</f>
        <v>0</v>
      </c>
      <c r="AN72">
        <f>IF(P72="사용자항목12",L72,0)</f>
        <v>0</v>
      </c>
      <c r="AO72">
        <f>IF(P72="사용자항목13",L72,0)</f>
        <v>0</v>
      </c>
      <c r="AP72">
        <f>IF(P72="사용자항목14",L72,0)</f>
        <v>0</v>
      </c>
      <c r="AQ72">
        <f>IF(P72="사용자항목15",L72,0)</f>
        <v>0</v>
      </c>
      <c r="AR72">
        <f>IF(P72="사용자항목16",L72,0)</f>
        <v>0</v>
      </c>
      <c r="AS72">
        <f>IF(P72="사용자항목17",L72,0)</f>
        <v>0</v>
      </c>
      <c r="AT72">
        <f>IF(P72="사용자항목18",L72,0)</f>
        <v>0</v>
      </c>
      <c r="AU72">
        <f>IF(P72="사용자항목19",L72,0)</f>
        <v>0</v>
      </c>
      <c r="AY72" s="1" t="s">
        <v>130</v>
      </c>
    </row>
    <row r="73" spans="1:51" ht="22.9" customHeight="1" x14ac:dyDescent="0.3">
      <c r="A73" s="5" t="s">
        <v>171</v>
      </c>
      <c r="B73" s="5" t="s">
        <v>46</v>
      </c>
      <c r="C73" s="7" t="s">
        <v>207</v>
      </c>
      <c r="D73" s="31">
        <v>60.55</v>
      </c>
      <c r="E73" s="34"/>
      <c r="F73" s="67">
        <f>ROUNDDOWN(D73*E73,0)</f>
        <v>0</v>
      </c>
      <c r="G73" s="66"/>
      <c r="H73" s="67">
        <f>ROUNDDOWN(D73*G73,0)</f>
        <v>0</v>
      </c>
      <c r="I73" s="66"/>
      <c r="J73" s="67">
        <f>ROUNDDOWN(D73*I73,0)</f>
        <v>0</v>
      </c>
      <c r="K73" s="67">
        <f t="shared" si="16"/>
        <v>0</v>
      </c>
      <c r="L73" s="67">
        <f t="shared" si="16"/>
        <v>0</v>
      </c>
      <c r="M73" s="14"/>
      <c r="O73" t="str">
        <f>""</f>
        <v/>
      </c>
      <c r="P73" s="1" t="s">
        <v>144</v>
      </c>
      <c r="Q73">
        <v>1</v>
      </c>
      <c r="R73">
        <f>IF(P73="기계경비",J73,0)</f>
        <v>0</v>
      </c>
      <c r="S73">
        <f>IF(P73="운반비",L73,0)</f>
        <v>0</v>
      </c>
      <c r="T73">
        <f>IF(P73="작업부산물",F73,0)</f>
        <v>0</v>
      </c>
      <c r="U73">
        <f>IF(P73="관급",F73,0)</f>
        <v>0</v>
      </c>
      <c r="V73">
        <f>IF(P73="외주비",J73,0)</f>
        <v>0</v>
      </c>
      <c r="W73">
        <f>IF(P73="장비비",J73,0)</f>
        <v>0</v>
      </c>
      <c r="X73">
        <f>IF(P73="폐기물처리비",L73,0)</f>
        <v>0</v>
      </c>
      <c r="Y73">
        <f>IF(P73="가설비",J73,0)</f>
        <v>0</v>
      </c>
      <c r="Z73">
        <f>IF(P73="잡비제외분",F73,0)</f>
        <v>0</v>
      </c>
      <c r="AA73">
        <f>IF(P73="사급자재대",L73,0)</f>
        <v>0</v>
      </c>
      <c r="AB73">
        <f>IF(P73="관급자재대",L73,0)</f>
        <v>0</v>
      </c>
      <c r="AC73">
        <f>IF(P73="사용자항목1",L73,0)</f>
        <v>0</v>
      </c>
      <c r="AD73">
        <f>IF(P73="사용자항목2",L73,0)</f>
        <v>0</v>
      </c>
      <c r="AE73">
        <f>IF(P73="안전관리비",L73,0)</f>
        <v>0</v>
      </c>
      <c r="AF73">
        <f>IF(P73="품질관리비",L73,0)</f>
        <v>0</v>
      </c>
      <c r="AG73">
        <f>IF(P73="작업부산물(철거해체)",L73,0)</f>
        <v>0</v>
      </c>
      <c r="AH73">
        <f>IF(P73="재해예방기술지도비",L73,0)</f>
        <v>0</v>
      </c>
      <c r="AI73">
        <f>IF(P73="사용자항목7",L73,0)</f>
        <v>0</v>
      </c>
      <c r="AJ73">
        <f>IF(P73="석면분담금",L73,0)</f>
        <v>0</v>
      </c>
      <c r="AK73">
        <f>IF(P73="임금채권부담금",L73,0)</f>
        <v>0</v>
      </c>
      <c r="AL73">
        <f>IF(P73="사용자항목10",L73,0)</f>
        <v>0</v>
      </c>
      <c r="AM73">
        <f>IF(P73="사용자항목11",L73,0)</f>
        <v>0</v>
      </c>
      <c r="AN73">
        <f>IF(P73="사용자항목12",L73,0)</f>
        <v>0</v>
      </c>
      <c r="AO73">
        <f>IF(P73="사용자항목13",L73,0)</f>
        <v>0</v>
      </c>
      <c r="AP73">
        <f>IF(P73="사용자항목14",L73,0)</f>
        <v>0</v>
      </c>
      <c r="AQ73">
        <f>IF(P73="사용자항목15",L73,0)</f>
        <v>0</v>
      </c>
      <c r="AR73">
        <f>IF(P73="사용자항목16",L73,0)</f>
        <v>0</v>
      </c>
      <c r="AS73">
        <f>IF(P73="사용자항목17",L73,0)</f>
        <v>0</v>
      </c>
      <c r="AT73">
        <f>IF(P73="사용자항목18",L73,0)</f>
        <v>0</v>
      </c>
      <c r="AU73">
        <f>IF(P73="사용자항목19",L73,0)</f>
        <v>0</v>
      </c>
      <c r="AY73" s="1" t="s">
        <v>130</v>
      </c>
    </row>
    <row r="74" spans="1:51" ht="22.9" customHeight="1" x14ac:dyDescent="0.3">
      <c r="A74" s="6"/>
      <c r="B74" s="6"/>
      <c r="C74" s="13"/>
      <c r="D74" s="31"/>
      <c r="E74" s="34"/>
      <c r="F74" s="67"/>
      <c r="G74" s="66"/>
      <c r="H74" s="67"/>
      <c r="I74" s="66"/>
      <c r="J74" s="67"/>
      <c r="K74" s="67"/>
      <c r="L74" s="67"/>
      <c r="M74" s="8"/>
    </row>
    <row r="75" spans="1:51" ht="22.9" customHeight="1" x14ac:dyDescent="0.3">
      <c r="A75" s="6"/>
      <c r="B75" s="6"/>
      <c r="C75" s="13"/>
      <c r="D75" s="31"/>
      <c r="E75" s="34"/>
      <c r="F75" s="67"/>
      <c r="G75" s="66"/>
      <c r="H75" s="67"/>
      <c r="I75" s="66"/>
      <c r="J75" s="67"/>
      <c r="K75" s="67"/>
      <c r="L75" s="67"/>
      <c r="M75" s="8"/>
    </row>
    <row r="76" spans="1:51" ht="22.9" customHeight="1" x14ac:dyDescent="0.3">
      <c r="A76" s="6"/>
      <c r="B76" s="6"/>
      <c r="C76" s="13"/>
      <c r="D76" s="31"/>
      <c r="E76" s="34"/>
      <c r="F76" s="67"/>
      <c r="G76" s="66"/>
      <c r="H76" s="67"/>
      <c r="I76" s="66"/>
      <c r="J76" s="67"/>
      <c r="K76" s="67"/>
      <c r="L76" s="67"/>
      <c r="M76" s="8"/>
    </row>
    <row r="77" spans="1:51" ht="22.9" customHeight="1" x14ac:dyDescent="0.3">
      <c r="A77" s="6"/>
      <c r="B77" s="6"/>
      <c r="C77" s="13"/>
      <c r="D77" s="31"/>
      <c r="E77" s="26"/>
      <c r="F77" s="26"/>
      <c r="G77" s="26"/>
      <c r="H77" s="26"/>
      <c r="I77" s="26"/>
      <c r="J77" s="26"/>
      <c r="K77" s="26"/>
      <c r="L77" s="26"/>
      <c r="M77" s="8"/>
    </row>
    <row r="78" spans="1:51" ht="22.9" customHeight="1" x14ac:dyDescent="0.3">
      <c r="A78" s="6"/>
      <c r="B78" s="6"/>
      <c r="C78" s="13"/>
      <c r="D78" s="31"/>
      <c r="E78" s="26"/>
      <c r="F78" s="26"/>
      <c r="G78" s="26"/>
      <c r="H78" s="26"/>
      <c r="I78" s="26"/>
      <c r="J78" s="26"/>
      <c r="K78" s="26"/>
      <c r="L78" s="26"/>
      <c r="M78" s="8"/>
    </row>
    <row r="79" spans="1:51" ht="22.9" customHeight="1" x14ac:dyDescent="0.3">
      <c r="A79" s="6"/>
      <c r="B79" s="6"/>
      <c r="C79" s="13"/>
      <c r="D79" s="31"/>
      <c r="E79" s="26"/>
      <c r="F79" s="26"/>
      <c r="G79" s="26"/>
      <c r="H79" s="26"/>
      <c r="I79" s="26"/>
      <c r="J79" s="26"/>
      <c r="K79" s="26"/>
      <c r="L79" s="26"/>
      <c r="M79" s="8"/>
    </row>
    <row r="80" spans="1:51" ht="22.9" customHeight="1" x14ac:dyDescent="0.3">
      <c r="A80" s="6"/>
      <c r="B80" s="6"/>
      <c r="C80" s="13"/>
      <c r="D80" s="31"/>
      <c r="E80" s="26"/>
      <c r="F80" s="26"/>
      <c r="G80" s="26"/>
      <c r="H80" s="26"/>
      <c r="I80" s="26"/>
      <c r="J80" s="26"/>
      <c r="K80" s="26"/>
      <c r="L80" s="26"/>
      <c r="M80" s="8"/>
    </row>
    <row r="81" spans="1:51" ht="22.9" customHeight="1" x14ac:dyDescent="0.3">
      <c r="A81" s="6"/>
      <c r="B81" s="6"/>
      <c r="C81" s="13"/>
      <c r="D81" s="31"/>
      <c r="E81" s="26"/>
      <c r="F81" s="26"/>
      <c r="G81" s="26"/>
      <c r="H81" s="26"/>
      <c r="I81" s="26"/>
      <c r="J81" s="26"/>
      <c r="K81" s="26"/>
      <c r="L81" s="26"/>
      <c r="M81" s="8"/>
    </row>
    <row r="82" spans="1:51" ht="22.9" customHeight="1" x14ac:dyDescent="0.3">
      <c r="A82" s="6"/>
      <c r="B82" s="6"/>
      <c r="C82" s="13"/>
      <c r="D82" s="31"/>
      <c r="E82" s="26"/>
      <c r="F82" s="26"/>
      <c r="G82" s="26"/>
      <c r="H82" s="26"/>
      <c r="I82" s="26"/>
      <c r="J82" s="26"/>
      <c r="K82" s="26"/>
      <c r="L82" s="26"/>
      <c r="M82" s="8"/>
    </row>
    <row r="83" spans="1:51" ht="22.9" customHeight="1" x14ac:dyDescent="0.3">
      <c r="A83" s="6"/>
      <c r="B83" s="6"/>
      <c r="C83" s="13"/>
      <c r="D83" s="31"/>
      <c r="E83" s="26"/>
      <c r="F83" s="26"/>
      <c r="G83" s="26"/>
      <c r="H83" s="26"/>
      <c r="I83" s="26"/>
      <c r="J83" s="26"/>
      <c r="K83" s="26"/>
      <c r="L83" s="26"/>
      <c r="M83" s="8"/>
    </row>
    <row r="84" spans="1:51" ht="22.9" customHeight="1" x14ac:dyDescent="0.3">
      <c r="A84" s="9" t="s">
        <v>133</v>
      </c>
      <c r="B84" s="10"/>
      <c r="C84" s="11"/>
      <c r="D84" s="32"/>
      <c r="E84" s="28"/>
      <c r="F84" s="28">
        <f>ROUNDDOWN(SUMIF(Q70:Q83,"1",F70:F83),0)</f>
        <v>0</v>
      </c>
      <c r="G84" s="28"/>
      <c r="H84" s="28">
        <f>ROUNDDOWN(SUMIF(Q70:Q83,"1",H70:H83),0)</f>
        <v>0</v>
      </c>
      <c r="I84" s="28"/>
      <c r="J84" s="28">
        <f>ROUNDDOWN(SUMIF(Q70:Q83,"1",J70:J83),0)</f>
        <v>0</v>
      </c>
      <c r="K84" s="28"/>
      <c r="L84" s="28">
        <f>F84+H84+J84</f>
        <v>0</v>
      </c>
      <c r="M84" s="28"/>
      <c r="R84">
        <f t="shared" ref="R84:AY84" si="17">ROUNDDOWN(SUM(R70:R73),0)</f>
        <v>0</v>
      </c>
      <c r="S84">
        <f t="shared" si="17"/>
        <v>0</v>
      </c>
      <c r="T84">
        <f t="shared" si="17"/>
        <v>0</v>
      </c>
      <c r="U84">
        <f t="shared" si="17"/>
        <v>0</v>
      </c>
      <c r="V84">
        <f t="shared" si="17"/>
        <v>0</v>
      </c>
      <c r="W84">
        <f t="shared" si="17"/>
        <v>0</v>
      </c>
      <c r="X84">
        <f t="shared" si="17"/>
        <v>0</v>
      </c>
      <c r="Y84">
        <f t="shared" si="17"/>
        <v>0</v>
      </c>
      <c r="Z84">
        <f t="shared" si="17"/>
        <v>0</v>
      </c>
      <c r="AA84">
        <f t="shared" si="17"/>
        <v>0</v>
      </c>
      <c r="AB84">
        <f t="shared" si="17"/>
        <v>0</v>
      </c>
      <c r="AC84">
        <f t="shared" si="17"/>
        <v>0</v>
      </c>
      <c r="AD84">
        <f t="shared" si="17"/>
        <v>0</v>
      </c>
      <c r="AE84">
        <f t="shared" si="17"/>
        <v>0</v>
      </c>
      <c r="AF84">
        <f t="shared" si="17"/>
        <v>0</v>
      </c>
      <c r="AG84">
        <f t="shared" si="17"/>
        <v>0</v>
      </c>
      <c r="AH84">
        <f t="shared" si="17"/>
        <v>0</v>
      </c>
      <c r="AI84">
        <f t="shared" si="17"/>
        <v>0</v>
      </c>
      <c r="AJ84">
        <f t="shared" si="17"/>
        <v>0</v>
      </c>
      <c r="AK84">
        <f t="shared" si="17"/>
        <v>0</v>
      </c>
      <c r="AL84">
        <f t="shared" si="17"/>
        <v>0</v>
      </c>
      <c r="AM84">
        <f t="shared" si="17"/>
        <v>0</v>
      </c>
      <c r="AN84">
        <f t="shared" si="17"/>
        <v>0</v>
      </c>
      <c r="AO84">
        <f t="shared" si="17"/>
        <v>0</v>
      </c>
      <c r="AP84">
        <f t="shared" si="17"/>
        <v>0</v>
      </c>
      <c r="AQ84">
        <f t="shared" si="17"/>
        <v>0</v>
      </c>
      <c r="AR84">
        <f t="shared" si="17"/>
        <v>0</v>
      </c>
      <c r="AS84">
        <f t="shared" si="17"/>
        <v>0</v>
      </c>
      <c r="AT84">
        <f t="shared" si="17"/>
        <v>0</v>
      </c>
      <c r="AU84">
        <f t="shared" si="17"/>
        <v>0</v>
      </c>
      <c r="AV84">
        <f t="shared" si="17"/>
        <v>0</v>
      </c>
      <c r="AW84">
        <f t="shared" si="17"/>
        <v>0</v>
      </c>
      <c r="AX84">
        <f t="shared" si="17"/>
        <v>0</v>
      </c>
      <c r="AY84">
        <f t="shared" si="17"/>
        <v>0</v>
      </c>
    </row>
    <row r="85" spans="1:51" ht="22.9" customHeight="1" x14ac:dyDescent="0.3">
      <c r="A85" s="61" t="s">
        <v>60</v>
      </c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</row>
    <row r="86" spans="1:51" ht="22.9" customHeight="1" x14ac:dyDescent="0.3">
      <c r="A86" s="5" t="s">
        <v>131</v>
      </c>
      <c r="B86" s="5" t="s">
        <v>1</v>
      </c>
      <c r="C86" s="7" t="s">
        <v>206</v>
      </c>
      <c r="D86" s="31">
        <v>3.3</v>
      </c>
      <c r="E86" s="34"/>
      <c r="F86" s="67">
        <f>ROUNDDOWN(D86*E86,0)</f>
        <v>0</v>
      </c>
      <c r="G86" s="66"/>
      <c r="H86" s="67">
        <f>ROUNDDOWN(D86*G86,0)</f>
        <v>0</v>
      </c>
      <c r="I86" s="66"/>
      <c r="J86" s="67">
        <f>ROUNDDOWN(D86*I86,0)</f>
        <v>0</v>
      </c>
      <c r="K86" s="67">
        <f t="shared" ref="K86:L90" si="18">E86+G86+I86</f>
        <v>0</v>
      </c>
      <c r="L86" s="67">
        <f t="shared" si="18"/>
        <v>0</v>
      </c>
      <c r="M86" s="8"/>
      <c r="O86" t="str">
        <f>"01"</f>
        <v>01</v>
      </c>
      <c r="P86" s="1" t="s">
        <v>144</v>
      </c>
      <c r="Q86">
        <v>1</v>
      </c>
      <c r="R86">
        <f>IF(P86="기계경비",J86,0)</f>
        <v>0</v>
      </c>
      <c r="S86">
        <f>IF(P86="운반비",L86,0)</f>
        <v>0</v>
      </c>
      <c r="T86">
        <f>IF(P86="작업부산물",F86,0)</f>
        <v>0</v>
      </c>
      <c r="U86">
        <f>IF(P86="관급",F86,0)</f>
        <v>0</v>
      </c>
      <c r="V86">
        <f>IF(P86="외주비",J86,0)</f>
        <v>0</v>
      </c>
      <c r="W86">
        <f>IF(P86="장비비",J86,0)</f>
        <v>0</v>
      </c>
      <c r="X86">
        <f>IF(P86="폐기물처리비",L86,0)</f>
        <v>0</v>
      </c>
      <c r="Y86">
        <f>IF(P86="가설비",J86,0)</f>
        <v>0</v>
      </c>
      <c r="Z86">
        <f>IF(P86="잡비제외분",F86,0)</f>
        <v>0</v>
      </c>
      <c r="AA86">
        <f>IF(P86="사급자재대",L86,0)</f>
        <v>0</v>
      </c>
      <c r="AB86">
        <f>IF(P86="관급자재대",L86,0)</f>
        <v>0</v>
      </c>
      <c r="AC86">
        <f>IF(P86="사용자항목1",L86,0)</f>
        <v>0</v>
      </c>
      <c r="AD86">
        <f>IF(P86="사용자항목2",L86,0)</f>
        <v>0</v>
      </c>
      <c r="AE86">
        <f>IF(P86="안전관리비",L86,0)</f>
        <v>0</v>
      </c>
      <c r="AF86">
        <f>IF(P86="품질관리비",L86,0)</f>
        <v>0</v>
      </c>
      <c r="AG86">
        <f>IF(P86="작업부산물(철거해체)",L86,0)</f>
        <v>0</v>
      </c>
      <c r="AH86">
        <f>IF(P86="재해예방기술지도비",L86,0)</f>
        <v>0</v>
      </c>
      <c r="AI86">
        <f>IF(P86="사용자항목7",L86,0)</f>
        <v>0</v>
      </c>
      <c r="AJ86">
        <f>IF(P86="석면분담금",L86,0)</f>
        <v>0</v>
      </c>
      <c r="AK86">
        <f>IF(P86="임금채권부담금",L86,0)</f>
        <v>0</v>
      </c>
      <c r="AL86">
        <f>IF(P86="사용자항목10",L86,0)</f>
        <v>0</v>
      </c>
      <c r="AM86">
        <f>IF(P86="사용자항목11",L86,0)</f>
        <v>0</v>
      </c>
      <c r="AN86">
        <f>IF(P86="사용자항목12",L86,0)</f>
        <v>0</v>
      </c>
      <c r="AO86">
        <f>IF(P86="사용자항목13",L86,0)</f>
        <v>0</v>
      </c>
      <c r="AP86">
        <f>IF(P86="사용자항목14",L86,0)</f>
        <v>0</v>
      </c>
      <c r="AQ86">
        <f>IF(P86="사용자항목15",L86,0)</f>
        <v>0</v>
      </c>
      <c r="AR86">
        <f>IF(P86="사용자항목16",L86,0)</f>
        <v>0</v>
      </c>
      <c r="AS86">
        <f>IF(P86="사용자항목17",L86,0)</f>
        <v>0</v>
      </c>
      <c r="AT86">
        <f>IF(P86="사용자항목18",L86,0)</f>
        <v>0</v>
      </c>
      <c r="AU86">
        <f>IF(P86="사용자항목19",L86,0)</f>
        <v>0</v>
      </c>
      <c r="AY86" s="1" t="s">
        <v>130</v>
      </c>
    </row>
    <row r="87" spans="1:51" ht="22.9" customHeight="1" x14ac:dyDescent="0.3">
      <c r="A87" s="5" t="s">
        <v>98</v>
      </c>
      <c r="B87" s="5" t="s">
        <v>20</v>
      </c>
      <c r="C87" s="7" t="s">
        <v>207</v>
      </c>
      <c r="D87" s="31">
        <v>11.4</v>
      </c>
      <c r="E87" s="34"/>
      <c r="F87" s="67">
        <f>ROUNDDOWN(D87*E87,0)</f>
        <v>0</v>
      </c>
      <c r="G87" s="66"/>
      <c r="H87" s="67">
        <f>ROUNDDOWN(D87*G87,0)</f>
        <v>0</v>
      </c>
      <c r="I87" s="66"/>
      <c r="J87" s="67">
        <f>ROUNDDOWN(D87*I87,0)</f>
        <v>0</v>
      </c>
      <c r="K87" s="67">
        <f t="shared" si="18"/>
        <v>0</v>
      </c>
      <c r="L87" s="67">
        <f t="shared" si="18"/>
        <v>0</v>
      </c>
      <c r="M87" s="14"/>
      <c r="O87" t="str">
        <f>""</f>
        <v/>
      </c>
      <c r="P87" s="1" t="s">
        <v>144</v>
      </c>
      <c r="Q87">
        <v>1</v>
      </c>
      <c r="R87">
        <f>IF(P87="기계경비",J87,0)</f>
        <v>0</v>
      </c>
      <c r="S87">
        <f>IF(P87="운반비",L87,0)</f>
        <v>0</v>
      </c>
      <c r="T87">
        <f>IF(P87="작업부산물",F87,0)</f>
        <v>0</v>
      </c>
      <c r="U87">
        <f>IF(P87="관급",F87,0)</f>
        <v>0</v>
      </c>
      <c r="V87">
        <f>IF(P87="외주비",J87,0)</f>
        <v>0</v>
      </c>
      <c r="W87">
        <f>IF(P87="장비비",J87,0)</f>
        <v>0</v>
      </c>
      <c r="X87">
        <f>IF(P87="폐기물처리비",L87,0)</f>
        <v>0</v>
      </c>
      <c r="Y87">
        <f>IF(P87="가설비",J87,0)</f>
        <v>0</v>
      </c>
      <c r="Z87">
        <f>IF(P87="잡비제외분",F87,0)</f>
        <v>0</v>
      </c>
      <c r="AA87">
        <f>IF(P87="사급자재대",L87,0)</f>
        <v>0</v>
      </c>
      <c r="AB87">
        <f>IF(P87="관급자재대",L87,0)</f>
        <v>0</v>
      </c>
      <c r="AC87">
        <f>IF(P87="사용자항목1",L87,0)</f>
        <v>0</v>
      </c>
      <c r="AD87">
        <f>IF(P87="사용자항목2",L87,0)</f>
        <v>0</v>
      </c>
      <c r="AE87">
        <f>IF(P87="안전관리비",L87,0)</f>
        <v>0</v>
      </c>
      <c r="AF87">
        <f>IF(P87="품질관리비",L87,0)</f>
        <v>0</v>
      </c>
      <c r="AG87">
        <f>IF(P87="작업부산물(철거해체)",L87,0)</f>
        <v>0</v>
      </c>
      <c r="AH87">
        <f>IF(P87="재해예방기술지도비",L87,0)</f>
        <v>0</v>
      </c>
      <c r="AI87">
        <f>IF(P87="사용자항목7",L87,0)</f>
        <v>0</v>
      </c>
      <c r="AJ87">
        <f>IF(P87="석면분담금",L87,0)</f>
        <v>0</v>
      </c>
      <c r="AK87">
        <f>IF(P87="임금채권부담금",L87,0)</f>
        <v>0</v>
      </c>
      <c r="AL87">
        <f>IF(P87="사용자항목10",L87,0)</f>
        <v>0</v>
      </c>
      <c r="AM87">
        <f>IF(P87="사용자항목11",L87,0)</f>
        <v>0</v>
      </c>
      <c r="AN87">
        <f>IF(P87="사용자항목12",L87,0)</f>
        <v>0</v>
      </c>
      <c r="AO87">
        <f>IF(P87="사용자항목13",L87,0)</f>
        <v>0</v>
      </c>
      <c r="AP87">
        <f>IF(P87="사용자항목14",L87,0)</f>
        <v>0</v>
      </c>
      <c r="AQ87">
        <f>IF(P87="사용자항목15",L87,0)</f>
        <v>0</v>
      </c>
      <c r="AR87">
        <f>IF(P87="사용자항목16",L87,0)</f>
        <v>0</v>
      </c>
      <c r="AS87">
        <f>IF(P87="사용자항목17",L87,0)</f>
        <v>0</v>
      </c>
      <c r="AT87">
        <f>IF(P87="사용자항목18",L87,0)</f>
        <v>0</v>
      </c>
      <c r="AU87">
        <f>IF(P87="사용자항목19",L87,0)</f>
        <v>0</v>
      </c>
      <c r="AY87" s="1" t="s">
        <v>130</v>
      </c>
    </row>
    <row r="88" spans="1:51" ht="22.9" customHeight="1" x14ac:dyDescent="0.3">
      <c r="A88" s="5" t="s">
        <v>47</v>
      </c>
      <c r="B88" s="5" t="s">
        <v>11</v>
      </c>
      <c r="C88" s="7" t="s">
        <v>207</v>
      </c>
      <c r="D88" s="31">
        <v>36.71</v>
      </c>
      <c r="E88" s="34"/>
      <c r="F88" s="67">
        <f>ROUNDDOWN(D88*E88,0)</f>
        <v>0</v>
      </c>
      <c r="G88" s="66"/>
      <c r="H88" s="67">
        <f>ROUNDDOWN(D88*G88,0)</f>
        <v>0</v>
      </c>
      <c r="I88" s="66"/>
      <c r="J88" s="67">
        <f>ROUNDDOWN(D88*I88,0)</f>
        <v>0</v>
      </c>
      <c r="K88" s="67">
        <f t="shared" si="18"/>
        <v>0</v>
      </c>
      <c r="L88" s="67">
        <f t="shared" si="18"/>
        <v>0</v>
      </c>
      <c r="M88" s="14"/>
      <c r="O88" t="str">
        <f>""</f>
        <v/>
      </c>
      <c r="P88" s="1" t="s">
        <v>144</v>
      </c>
      <c r="Q88">
        <v>1</v>
      </c>
      <c r="R88">
        <f>IF(P88="기계경비",J88,0)</f>
        <v>0</v>
      </c>
      <c r="S88">
        <f>IF(P88="운반비",L88,0)</f>
        <v>0</v>
      </c>
      <c r="T88">
        <f>IF(P88="작업부산물",F88,0)</f>
        <v>0</v>
      </c>
      <c r="U88">
        <f>IF(P88="관급",F88,0)</f>
        <v>0</v>
      </c>
      <c r="V88">
        <f>IF(P88="외주비",J88,0)</f>
        <v>0</v>
      </c>
      <c r="W88">
        <f>IF(P88="장비비",J88,0)</f>
        <v>0</v>
      </c>
      <c r="X88">
        <f>IF(P88="폐기물처리비",L88,0)</f>
        <v>0</v>
      </c>
      <c r="Y88">
        <f>IF(P88="가설비",J88,0)</f>
        <v>0</v>
      </c>
      <c r="Z88">
        <f>IF(P88="잡비제외분",F88,0)</f>
        <v>0</v>
      </c>
      <c r="AA88">
        <f>IF(P88="사급자재대",L88,0)</f>
        <v>0</v>
      </c>
      <c r="AB88">
        <f>IF(P88="관급자재대",L88,0)</f>
        <v>0</v>
      </c>
      <c r="AC88">
        <f>IF(P88="사용자항목1",L88,0)</f>
        <v>0</v>
      </c>
      <c r="AD88">
        <f>IF(P88="사용자항목2",L88,0)</f>
        <v>0</v>
      </c>
      <c r="AE88">
        <f>IF(P88="안전관리비",L88,0)</f>
        <v>0</v>
      </c>
      <c r="AF88">
        <f>IF(P88="품질관리비",L88,0)</f>
        <v>0</v>
      </c>
      <c r="AG88">
        <f>IF(P88="작업부산물(철거해체)",L88,0)</f>
        <v>0</v>
      </c>
      <c r="AH88">
        <f>IF(P88="재해예방기술지도비",L88,0)</f>
        <v>0</v>
      </c>
      <c r="AI88">
        <f>IF(P88="사용자항목7",L88,0)</f>
        <v>0</v>
      </c>
      <c r="AJ88">
        <f>IF(P88="석면분담금",L88,0)</f>
        <v>0</v>
      </c>
      <c r="AK88">
        <f>IF(P88="임금채권부담금",L88,0)</f>
        <v>0</v>
      </c>
      <c r="AL88">
        <f>IF(P88="사용자항목10",L88,0)</f>
        <v>0</v>
      </c>
      <c r="AM88">
        <f>IF(P88="사용자항목11",L88,0)</f>
        <v>0</v>
      </c>
      <c r="AN88">
        <f>IF(P88="사용자항목12",L88,0)</f>
        <v>0</v>
      </c>
      <c r="AO88">
        <f>IF(P88="사용자항목13",L88,0)</f>
        <v>0</v>
      </c>
      <c r="AP88">
        <f>IF(P88="사용자항목14",L88,0)</f>
        <v>0</v>
      </c>
      <c r="AQ88">
        <f>IF(P88="사용자항목15",L88,0)</f>
        <v>0</v>
      </c>
      <c r="AR88">
        <f>IF(P88="사용자항목16",L88,0)</f>
        <v>0</v>
      </c>
      <c r="AS88">
        <f>IF(P88="사용자항목17",L88,0)</f>
        <v>0</v>
      </c>
      <c r="AT88">
        <f>IF(P88="사용자항목18",L88,0)</f>
        <v>0</v>
      </c>
      <c r="AU88">
        <f>IF(P88="사용자항목19",L88,0)</f>
        <v>0</v>
      </c>
      <c r="AY88" s="1" t="s">
        <v>130</v>
      </c>
    </row>
    <row r="89" spans="1:51" ht="22.9" customHeight="1" x14ac:dyDescent="0.3">
      <c r="A89" s="5" t="s">
        <v>88</v>
      </c>
      <c r="B89" s="5" t="s">
        <v>21</v>
      </c>
      <c r="C89" s="7" t="s">
        <v>207</v>
      </c>
      <c r="D89" s="31">
        <v>13.7</v>
      </c>
      <c r="E89" s="34"/>
      <c r="F89" s="67">
        <f>ROUNDDOWN(D89*E89,0)</f>
        <v>0</v>
      </c>
      <c r="G89" s="66"/>
      <c r="H89" s="67">
        <f>ROUNDDOWN(D89*G89,0)</f>
        <v>0</v>
      </c>
      <c r="I89" s="66"/>
      <c r="J89" s="67">
        <f>ROUNDDOWN(D89*I89,0)</f>
        <v>0</v>
      </c>
      <c r="K89" s="67">
        <f t="shared" si="18"/>
        <v>0</v>
      </c>
      <c r="L89" s="67">
        <f t="shared" si="18"/>
        <v>0</v>
      </c>
      <c r="M89" s="14"/>
      <c r="O89" t="str">
        <f>""</f>
        <v/>
      </c>
      <c r="P89" s="1" t="s">
        <v>144</v>
      </c>
      <c r="Q89">
        <v>1</v>
      </c>
      <c r="R89">
        <f>IF(P89="기계경비",J89,0)</f>
        <v>0</v>
      </c>
      <c r="S89">
        <f>IF(P89="운반비",L89,0)</f>
        <v>0</v>
      </c>
      <c r="T89">
        <f>IF(P89="작업부산물",F89,0)</f>
        <v>0</v>
      </c>
      <c r="U89">
        <f>IF(P89="관급",F89,0)</f>
        <v>0</v>
      </c>
      <c r="V89">
        <f>IF(P89="외주비",J89,0)</f>
        <v>0</v>
      </c>
      <c r="W89">
        <f>IF(P89="장비비",J89,0)</f>
        <v>0</v>
      </c>
      <c r="X89">
        <f>IF(P89="폐기물처리비",L89,0)</f>
        <v>0</v>
      </c>
      <c r="Y89">
        <f>IF(P89="가설비",J89,0)</f>
        <v>0</v>
      </c>
      <c r="Z89">
        <f>IF(P89="잡비제외분",F89,0)</f>
        <v>0</v>
      </c>
      <c r="AA89">
        <f>IF(P89="사급자재대",L89,0)</f>
        <v>0</v>
      </c>
      <c r="AB89">
        <f>IF(P89="관급자재대",L89,0)</f>
        <v>0</v>
      </c>
      <c r="AC89">
        <f>IF(P89="사용자항목1",L89,0)</f>
        <v>0</v>
      </c>
      <c r="AD89">
        <f>IF(P89="사용자항목2",L89,0)</f>
        <v>0</v>
      </c>
      <c r="AE89">
        <f>IF(P89="안전관리비",L89,0)</f>
        <v>0</v>
      </c>
      <c r="AF89">
        <f>IF(P89="품질관리비",L89,0)</f>
        <v>0</v>
      </c>
      <c r="AG89">
        <f>IF(P89="작업부산물(철거해체)",L89,0)</f>
        <v>0</v>
      </c>
      <c r="AH89">
        <f>IF(P89="재해예방기술지도비",L89,0)</f>
        <v>0</v>
      </c>
      <c r="AI89">
        <f>IF(P89="사용자항목7",L89,0)</f>
        <v>0</v>
      </c>
      <c r="AJ89">
        <f>IF(P89="석면분담금",L89,0)</f>
        <v>0</v>
      </c>
      <c r="AK89">
        <f>IF(P89="임금채권부담금",L89,0)</f>
        <v>0</v>
      </c>
      <c r="AL89">
        <f>IF(P89="사용자항목10",L89,0)</f>
        <v>0</v>
      </c>
      <c r="AM89">
        <f>IF(P89="사용자항목11",L89,0)</f>
        <v>0</v>
      </c>
      <c r="AN89">
        <f>IF(P89="사용자항목12",L89,0)</f>
        <v>0</v>
      </c>
      <c r="AO89">
        <f>IF(P89="사용자항목13",L89,0)</f>
        <v>0</v>
      </c>
      <c r="AP89">
        <f>IF(P89="사용자항목14",L89,0)</f>
        <v>0</v>
      </c>
      <c r="AQ89">
        <f>IF(P89="사용자항목15",L89,0)</f>
        <v>0</v>
      </c>
      <c r="AR89">
        <f>IF(P89="사용자항목16",L89,0)</f>
        <v>0</v>
      </c>
      <c r="AS89">
        <f>IF(P89="사용자항목17",L89,0)</f>
        <v>0</v>
      </c>
      <c r="AT89">
        <f>IF(P89="사용자항목18",L89,0)</f>
        <v>0</v>
      </c>
      <c r="AU89">
        <f>IF(P89="사용자항목19",L89,0)</f>
        <v>0</v>
      </c>
      <c r="AY89" s="1" t="s">
        <v>130</v>
      </c>
    </row>
    <row r="90" spans="1:51" ht="22.9" customHeight="1" x14ac:dyDescent="0.3">
      <c r="A90" s="5" t="s">
        <v>47</v>
      </c>
      <c r="B90" s="22" t="s">
        <v>269</v>
      </c>
      <c r="C90" s="7" t="s">
        <v>207</v>
      </c>
      <c r="D90" s="31">
        <v>60.55</v>
      </c>
      <c r="E90" s="34"/>
      <c r="F90" s="67">
        <f>ROUNDDOWN(D90*E90,0)</f>
        <v>0</v>
      </c>
      <c r="G90" s="66"/>
      <c r="H90" s="67">
        <f>ROUNDDOWN(D90*G90,0)</f>
        <v>0</v>
      </c>
      <c r="I90" s="66"/>
      <c r="J90" s="67">
        <f>ROUNDDOWN(D90*I90,0)</f>
        <v>0</v>
      </c>
      <c r="K90" s="67">
        <f t="shared" si="18"/>
        <v>0</v>
      </c>
      <c r="L90" s="67">
        <f t="shared" si="18"/>
        <v>0</v>
      </c>
      <c r="M90" s="14"/>
      <c r="O90" t="str">
        <f>""</f>
        <v/>
      </c>
      <c r="P90" s="1" t="s">
        <v>144</v>
      </c>
      <c r="Q90">
        <v>1</v>
      </c>
      <c r="R90">
        <f>IF(P90="기계경비",J90,0)</f>
        <v>0</v>
      </c>
      <c r="S90">
        <f>IF(P90="운반비",L90,0)</f>
        <v>0</v>
      </c>
      <c r="T90">
        <f>IF(P90="작업부산물",F90,0)</f>
        <v>0</v>
      </c>
      <c r="U90">
        <f>IF(P90="관급",F90,0)</f>
        <v>0</v>
      </c>
      <c r="V90">
        <f>IF(P90="외주비",J90,0)</f>
        <v>0</v>
      </c>
      <c r="W90">
        <f>IF(P90="장비비",J90,0)</f>
        <v>0</v>
      </c>
      <c r="X90">
        <f>IF(P90="폐기물처리비",L90,0)</f>
        <v>0</v>
      </c>
      <c r="Y90">
        <f>IF(P90="가설비",J90,0)</f>
        <v>0</v>
      </c>
      <c r="Z90">
        <f>IF(P90="잡비제외분",F90,0)</f>
        <v>0</v>
      </c>
      <c r="AA90">
        <f>IF(P90="사급자재대",L90,0)</f>
        <v>0</v>
      </c>
      <c r="AB90">
        <f>IF(P90="관급자재대",L90,0)</f>
        <v>0</v>
      </c>
      <c r="AC90">
        <f>IF(P90="사용자항목1",L90,0)</f>
        <v>0</v>
      </c>
      <c r="AD90">
        <f>IF(P90="사용자항목2",L90,0)</f>
        <v>0</v>
      </c>
      <c r="AE90">
        <f>IF(P90="안전관리비",L90,0)</f>
        <v>0</v>
      </c>
      <c r="AF90">
        <f>IF(P90="품질관리비",L90,0)</f>
        <v>0</v>
      </c>
      <c r="AG90">
        <f>IF(P90="작업부산물(철거해체)",L90,0)</f>
        <v>0</v>
      </c>
      <c r="AH90">
        <f>IF(P90="재해예방기술지도비",L90,0)</f>
        <v>0</v>
      </c>
      <c r="AI90">
        <f>IF(P90="사용자항목7",L90,0)</f>
        <v>0</v>
      </c>
      <c r="AJ90">
        <f>IF(P90="석면분담금",L90,0)</f>
        <v>0</v>
      </c>
      <c r="AK90">
        <f>IF(P90="임금채권부담금",L90,0)</f>
        <v>0</v>
      </c>
      <c r="AL90">
        <f>IF(P90="사용자항목10",L90,0)</f>
        <v>0</v>
      </c>
      <c r="AM90">
        <f>IF(P90="사용자항목11",L90,0)</f>
        <v>0</v>
      </c>
      <c r="AN90">
        <f>IF(P90="사용자항목12",L90,0)</f>
        <v>0</v>
      </c>
      <c r="AO90">
        <f>IF(P90="사용자항목13",L90,0)</f>
        <v>0</v>
      </c>
      <c r="AP90">
        <f>IF(P90="사용자항목14",L90,0)</f>
        <v>0</v>
      </c>
      <c r="AQ90">
        <f>IF(P90="사용자항목15",L90,0)</f>
        <v>0</v>
      </c>
      <c r="AR90">
        <f>IF(P90="사용자항목16",L90,0)</f>
        <v>0</v>
      </c>
      <c r="AS90">
        <f>IF(P90="사용자항목17",L90,0)</f>
        <v>0</v>
      </c>
      <c r="AT90">
        <f>IF(P90="사용자항목18",L90,0)</f>
        <v>0</v>
      </c>
      <c r="AU90">
        <f>IF(P90="사용자항목19",L90,0)</f>
        <v>0</v>
      </c>
      <c r="AY90" s="1" t="s">
        <v>130</v>
      </c>
    </row>
    <row r="91" spans="1:51" ht="22.9" customHeight="1" x14ac:dyDescent="0.3">
      <c r="A91" s="6"/>
      <c r="B91" s="6"/>
      <c r="C91" s="13"/>
      <c r="D91" s="31"/>
      <c r="E91" s="34"/>
      <c r="F91" s="67"/>
      <c r="G91" s="66"/>
      <c r="H91" s="67"/>
      <c r="I91" s="66"/>
      <c r="J91" s="67"/>
      <c r="K91" s="67"/>
      <c r="L91" s="67"/>
      <c r="M91" s="8"/>
    </row>
    <row r="92" spans="1:51" ht="22.9" customHeight="1" x14ac:dyDescent="0.3">
      <c r="A92" s="6"/>
      <c r="B92" s="6"/>
      <c r="C92" s="13"/>
      <c r="D92" s="31"/>
      <c r="E92" s="34"/>
      <c r="F92" s="67"/>
      <c r="G92" s="66"/>
      <c r="H92" s="67"/>
      <c r="I92" s="66"/>
      <c r="J92" s="67"/>
      <c r="K92" s="67"/>
      <c r="L92" s="67"/>
      <c r="M92" s="8"/>
    </row>
    <row r="93" spans="1:51" ht="22.9" customHeight="1" x14ac:dyDescent="0.3">
      <c r="A93" s="6"/>
      <c r="B93" s="6"/>
      <c r="C93" s="13"/>
      <c r="D93" s="31"/>
      <c r="E93" s="26"/>
      <c r="F93" s="26"/>
      <c r="G93" s="26"/>
      <c r="H93" s="26"/>
      <c r="I93" s="26"/>
      <c r="J93" s="26"/>
      <c r="K93" s="26"/>
      <c r="L93" s="26"/>
      <c r="M93" s="8"/>
    </row>
    <row r="94" spans="1:51" ht="22.9" customHeight="1" x14ac:dyDescent="0.3">
      <c r="A94" s="6"/>
      <c r="B94" s="6"/>
      <c r="C94" s="13"/>
      <c r="D94" s="31"/>
      <c r="E94" s="26"/>
      <c r="F94" s="26"/>
      <c r="G94" s="26"/>
      <c r="H94" s="26"/>
      <c r="I94" s="26"/>
      <c r="J94" s="26"/>
      <c r="K94" s="26"/>
      <c r="L94" s="26"/>
      <c r="M94" s="8"/>
    </row>
    <row r="95" spans="1:51" ht="22.9" customHeight="1" x14ac:dyDescent="0.3">
      <c r="A95" s="6"/>
      <c r="B95" s="6"/>
      <c r="C95" s="13"/>
      <c r="D95" s="31"/>
      <c r="E95" s="26"/>
      <c r="F95" s="26"/>
      <c r="G95" s="26"/>
      <c r="H95" s="26"/>
      <c r="I95" s="26"/>
      <c r="J95" s="26"/>
      <c r="K95" s="26"/>
      <c r="L95" s="26"/>
      <c r="M95" s="8"/>
    </row>
    <row r="96" spans="1:51" ht="22.9" customHeight="1" x14ac:dyDescent="0.3">
      <c r="A96" s="6"/>
      <c r="B96" s="6"/>
      <c r="C96" s="13"/>
      <c r="D96" s="31"/>
      <c r="E96" s="26"/>
      <c r="F96" s="26"/>
      <c r="G96" s="26"/>
      <c r="H96" s="26"/>
      <c r="I96" s="26"/>
      <c r="J96" s="26"/>
      <c r="K96" s="26"/>
      <c r="L96" s="26"/>
      <c r="M96" s="8"/>
    </row>
    <row r="97" spans="1:51" ht="22.9" customHeight="1" x14ac:dyDescent="0.3">
      <c r="A97" s="6"/>
      <c r="B97" s="6"/>
      <c r="C97" s="13"/>
      <c r="D97" s="31"/>
      <c r="E97" s="26"/>
      <c r="F97" s="26"/>
      <c r="G97" s="26"/>
      <c r="H97" s="26"/>
      <c r="I97" s="26"/>
      <c r="J97" s="26"/>
      <c r="K97" s="26"/>
      <c r="L97" s="26"/>
      <c r="M97" s="8"/>
    </row>
    <row r="98" spans="1:51" ht="22.9" customHeight="1" x14ac:dyDescent="0.3">
      <c r="A98" s="6"/>
      <c r="B98" s="6"/>
      <c r="C98" s="13"/>
      <c r="D98" s="31"/>
      <c r="E98" s="26"/>
      <c r="F98" s="26"/>
      <c r="G98" s="26"/>
      <c r="H98" s="26"/>
      <c r="I98" s="26"/>
      <c r="J98" s="26"/>
      <c r="K98" s="26"/>
      <c r="L98" s="26"/>
      <c r="M98" s="8"/>
    </row>
    <row r="99" spans="1:51" ht="22.9" customHeight="1" x14ac:dyDescent="0.3">
      <c r="A99" s="6"/>
      <c r="B99" s="6"/>
      <c r="C99" s="13"/>
      <c r="D99" s="31"/>
      <c r="E99" s="26"/>
      <c r="F99" s="26"/>
      <c r="G99" s="26"/>
      <c r="H99" s="26"/>
      <c r="I99" s="26"/>
      <c r="J99" s="26"/>
      <c r="K99" s="26"/>
      <c r="L99" s="26"/>
      <c r="M99" s="8"/>
    </row>
    <row r="100" spans="1:51" ht="22.9" customHeight="1" x14ac:dyDescent="0.3">
      <c r="A100" s="9" t="s">
        <v>133</v>
      </c>
      <c r="B100" s="10"/>
      <c r="C100" s="11"/>
      <c r="D100" s="32"/>
      <c r="E100" s="28"/>
      <c r="F100" s="28">
        <f>ROUNDDOWN(SUMIF(Q86:Q99,"1",F86:F99),0)</f>
        <v>0</v>
      </c>
      <c r="G100" s="28"/>
      <c r="H100" s="28">
        <f>ROUNDDOWN(SUMIF(Q86:Q99,"1",H86:H99),0)</f>
        <v>0</v>
      </c>
      <c r="I100" s="28"/>
      <c r="J100" s="28">
        <f>ROUNDDOWN(SUMIF(Q86:Q99,"1",J86:J99),0)</f>
        <v>0</v>
      </c>
      <c r="K100" s="28"/>
      <c r="L100" s="28">
        <f>F100+H100+J100</f>
        <v>0</v>
      </c>
      <c r="M100" s="28"/>
      <c r="R100">
        <f t="shared" ref="R100:AY100" si="19">ROUNDDOWN(SUM(R86:R90),0)</f>
        <v>0</v>
      </c>
      <c r="S100">
        <f t="shared" si="19"/>
        <v>0</v>
      </c>
      <c r="T100">
        <f t="shared" si="19"/>
        <v>0</v>
      </c>
      <c r="U100">
        <f t="shared" si="19"/>
        <v>0</v>
      </c>
      <c r="V100">
        <f t="shared" si="19"/>
        <v>0</v>
      </c>
      <c r="W100">
        <f t="shared" si="19"/>
        <v>0</v>
      </c>
      <c r="X100">
        <f t="shared" si="19"/>
        <v>0</v>
      </c>
      <c r="Y100">
        <f t="shared" si="19"/>
        <v>0</v>
      </c>
      <c r="Z100">
        <f t="shared" si="19"/>
        <v>0</v>
      </c>
      <c r="AA100">
        <f t="shared" si="19"/>
        <v>0</v>
      </c>
      <c r="AB100">
        <f t="shared" si="19"/>
        <v>0</v>
      </c>
      <c r="AC100">
        <f t="shared" si="19"/>
        <v>0</v>
      </c>
      <c r="AD100">
        <f t="shared" si="19"/>
        <v>0</v>
      </c>
      <c r="AE100">
        <f t="shared" si="19"/>
        <v>0</v>
      </c>
      <c r="AF100">
        <f t="shared" si="19"/>
        <v>0</v>
      </c>
      <c r="AG100">
        <f t="shared" si="19"/>
        <v>0</v>
      </c>
      <c r="AH100">
        <f t="shared" si="19"/>
        <v>0</v>
      </c>
      <c r="AI100">
        <f t="shared" si="19"/>
        <v>0</v>
      </c>
      <c r="AJ100">
        <f t="shared" si="19"/>
        <v>0</v>
      </c>
      <c r="AK100">
        <f t="shared" si="19"/>
        <v>0</v>
      </c>
      <c r="AL100">
        <f t="shared" si="19"/>
        <v>0</v>
      </c>
      <c r="AM100">
        <f t="shared" si="19"/>
        <v>0</v>
      </c>
      <c r="AN100">
        <f t="shared" si="19"/>
        <v>0</v>
      </c>
      <c r="AO100">
        <f t="shared" si="19"/>
        <v>0</v>
      </c>
      <c r="AP100">
        <f t="shared" si="19"/>
        <v>0</v>
      </c>
      <c r="AQ100">
        <f t="shared" si="19"/>
        <v>0</v>
      </c>
      <c r="AR100">
        <f t="shared" si="19"/>
        <v>0</v>
      </c>
      <c r="AS100">
        <f t="shared" si="19"/>
        <v>0</v>
      </c>
      <c r="AT100">
        <f t="shared" si="19"/>
        <v>0</v>
      </c>
      <c r="AU100">
        <f t="shared" si="19"/>
        <v>0</v>
      </c>
      <c r="AV100">
        <f t="shared" si="19"/>
        <v>0</v>
      </c>
      <c r="AW100">
        <f t="shared" si="19"/>
        <v>0</v>
      </c>
      <c r="AX100">
        <f t="shared" si="19"/>
        <v>0</v>
      </c>
      <c r="AY100">
        <f t="shared" si="19"/>
        <v>0</v>
      </c>
    </row>
    <row r="101" spans="1:51" ht="22.9" customHeight="1" x14ac:dyDescent="0.3">
      <c r="A101" s="61" t="s">
        <v>63</v>
      </c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</row>
    <row r="102" spans="1:51" ht="22.9" customHeight="1" x14ac:dyDescent="0.3">
      <c r="A102" s="5" t="s">
        <v>223</v>
      </c>
      <c r="B102" s="5" t="s">
        <v>53</v>
      </c>
      <c r="C102" s="7" t="s">
        <v>218</v>
      </c>
      <c r="D102" s="31">
        <v>4</v>
      </c>
      <c r="E102" s="34"/>
      <c r="F102" s="67">
        <f>ROUNDDOWN(D102*E102,0)</f>
        <v>0</v>
      </c>
      <c r="G102" s="66"/>
      <c r="H102" s="67">
        <f>ROUNDDOWN(D102*G102,0)</f>
        <v>0</v>
      </c>
      <c r="I102" s="66"/>
      <c r="J102" s="67">
        <f>ROUNDDOWN(D102*I102,0)</f>
        <v>0</v>
      </c>
      <c r="K102" s="67">
        <f>E102+G102+I102</f>
        <v>0</v>
      </c>
      <c r="L102" s="67">
        <f>F102+H102+J102</f>
        <v>0</v>
      </c>
      <c r="M102" s="34"/>
      <c r="O102" t="str">
        <f>""</f>
        <v/>
      </c>
      <c r="P102" s="1" t="s">
        <v>144</v>
      </c>
      <c r="Q102">
        <v>1</v>
      </c>
      <c r="R102">
        <f>IF(P102="기계경비",J102,0)</f>
        <v>0</v>
      </c>
      <c r="S102">
        <f>IF(P102="운반비",L102,0)</f>
        <v>0</v>
      </c>
      <c r="T102">
        <f>IF(P102="작업부산물",F102,0)</f>
        <v>0</v>
      </c>
      <c r="U102">
        <f>IF(P102="관급",F102,0)</f>
        <v>0</v>
      </c>
      <c r="V102">
        <f>IF(P102="외주비",J102,0)</f>
        <v>0</v>
      </c>
      <c r="W102">
        <f>IF(P102="장비비",J102,0)</f>
        <v>0</v>
      </c>
      <c r="X102">
        <f>IF(P102="폐기물처리비",L102,0)</f>
        <v>0</v>
      </c>
      <c r="Y102">
        <f>IF(P102="가설비",J102,0)</f>
        <v>0</v>
      </c>
      <c r="Z102">
        <f>IF(P102="잡비제외분",F102,0)</f>
        <v>0</v>
      </c>
      <c r="AA102">
        <f>IF(P102="사급자재대",L102,0)</f>
        <v>0</v>
      </c>
      <c r="AB102">
        <f>IF(P102="관급자재대",L102,0)</f>
        <v>0</v>
      </c>
      <c r="AC102">
        <f>IF(P102="사용자항목1",L102,0)</f>
        <v>0</v>
      </c>
      <c r="AD102">
        <f>IF(P102="사용자항목2",L102,0)</f>
        <v>0</v>
      </c>
      <c r="AE102">
        <f>IF(P102="안전관리비",L102,0)</f>
        <v>0</v>
      </c>
      <c r="AF102">
        <f>IF(P102="품질관리비",L102,0)</f>
        <v>0</v>
      </c>
      <c r="AG102">
        <f>IF(P102="작업부산물(철거해체)",L102,0)</f>
        <v>0</v>
      </c>
      <c r="AH102">
        <f>IF(P102="재해예방기술지도비",L102,0)</f>
        <v>0</v>
      </c>
      <c r="AI102">
        <f>IF(P102="사용자항목7",L102,0)</f>
        <v>0</v>
      </c>
      <c r="AJ102">
        <f>IF(P102="석면분담금",L102,0)</f>
        <v>0</v>
      </c>
      <c r="AK102">
        <f>IF(P102="임금채권부담금",L102,0)</f>
        <v>0</v>
      </c>
      <c r="AL102">
        <f>IF(P102="사용자항목10",L102,0)</f>
        <v>0</v>
      </c>
      <c r="AM102">
        <f>IF(P102="사용자항목11",L102,0)</f>
        <v>0</v>
      </c>
      <c r="AN102">
        <f>IF(P102="사용자항목12",L102,0)</f>
        <v>0</v>
      </c>
      <c r="AO102">
        <f>IF(P102="사용자항목13",L102,0)</f>
        <v>0</v>
      </c>
      <c r="AP102">
        <f>IF(P102="사용자항목14",L102,0)</f>
        <v>0</v>
      </c>
      <c r="AQ102">
        <f>IF(P102="사용자항목15",L102,0)</f>
        <v>0</v>
      </c>
      <c r="AR102">
        <f>IF(P102="사용자항목16",L102,0)</f>
        <v>0</v>
      </c>
      <c r="AS102">
        <f>IF(P102="사용자항목17",L102,0)</f>
        <v>0</v>
      </c>
      <c r="AT102">
        <f>IF(P102="사용자항목18",L102,0)</f>
        <v>0</v>
      </c>
      <c r="AU102">
        <f>IF(P102="사용자항목19",L102,0)</f>
        <v>0</v>
      </c>
    </row>
    <row r="103" spans="1:51" ht="22.9" customHeight="1" x14ac:dyDescent="0.3">
      <c r="A103" s="6"/>
      <c r="B103" s="6"/>
      <c r="C103" s="13"/>
      <c r="D103" s="31"/>
      <c r="E103" s="34"/>
      <c r="F103" s="67"/>
      <c r="G103" s="66"/>
      <c r="H103" s="67"/>
      <c r="I103" s="66"/>
      <c r="J103" s="67"/>
      <c r="K103" s="67"/>
      <c r="L103" s="67"/>
      <c r="M103" s="34"/>
    </row>
    <row r="104" spans="1:51" ht="22.9" customHeight="1" x14ac:dyDescent="0.3">
      <c r="A104" s="6"/>
      <c r="B104" s="6"/>
      <c r="C104" s="13"/>
      <c r="D104" s="31"/>
      <c r="E104" s="26"/>
      <c r="F104" s="26"/>
      <c r="G104" s="26"/>
      <c r="H104" s="26"/>
      <c r="I104" s="26"/>
      <c r="J104" s="26"/>
      <c r="K104" s="26"/>
      <c r="L104" s="26"/>
      <c r="M104" s="8"/>
    </row>
    <row r="105" spans="1:51" ht="22.9" customHeight="1" x14ac:dyDescent="0.3">
      <c r="A105" s="6"/>
      <c r="B105" s="6"/>
      <c r="C105" s="13"/>
      <c r="D105" s="31"/>
      <c r="E105" s="26"/>
      <c r="F105" s="26"/>
      <c r="G105" s="26"/>
      <c r="H105" s="26"/>
      <c r="I105" s="26"/>
      <c r="J105" s="26"/>
      <c r="K105" s="26"/>
      <c r="L105" s="26"/>
      <c r="M105" s="8"/>
    </row>
    <row r="106" spans="1:51" ht="22.9" customHeight="1" x14ac:dyDescent="0.3">
      <c r="A106" s="6"/>
      <c r="B106" s="6"/>
      <c r="C106" s="13"/>
      <c r="D106" s="31"/>
      <c r="E106" s="26"/>
      <c r="F106" s="26"/>
      <c r="G106" s="26"/>
      <c r="H106" s="26"/>
      <c r="I106" s="26"/>
      <c r="J106" s="26"/>
      <c r="K106" s="26"/>
      <c r="L106" s="26"/>
      <c r="M106" s="8"/>
    </row>
    <row r="107" spans="1:51" ht="22.9" customHeight="1" x14ac:dyDescent="0.3">
      <c r="A107" s="6"/>
      <c r="B107" s="6"/>
      <c r="C107" s="13"/>
      <c r="D107" s="31"/>
      <c r="E107" s="26"/>
      <c r="F107" s="26"/>
      <c r="G107" s="26"/>
      <c r="H107" s="26"/>
      <c r="I107" s="26"/>
      <c r="J107" s="26"/>
      <c r="K107" s="26"/>
      <c r="L107" s="26"/>
      <c r="M107" s="8"/>
    </row>
    <row r="108" spans="1:51" ht="22.9" customHeight="1" x14ac:dyDescent="0.3">
      <c r="A108" s="6"/>
      <c r="B108" s="6"/>
      <c r="C108" s="13"/>
      <c r="D108" s="31"/>
      <c r="E108" s="26"/>
      <c r="F108" s="26"/>
      <c r="G108" s="26"/>
      <c r="H108" s="26"/>
      <c r="I108" s="26"/>
      <c r="J108" s="26"/>
      <c r="K108" s="26"/>
      <c r="L108" s="26"/>
      <c r="M108" s="8"/>
    </row>
    <row r="109" spans="1:51" ht="22.9" customHeight="1" x14ac:dyDescent="0.3">
      <c r="A109" s="6"/>
      <c r="B109" s="6"/>
      <c r="C109" s="13"/>
      <c r="D109" s="31"/>
      <c r="E109" s="26"/>
      <c r="F109" s="26"/>
      <c r="G109" s="26"/>
      <c r="H109" s="26"/>
      <c r="I109" s="26"/>
      <c r="J109" s="26"/>
      <c r="K109" s="26"/>
      <c r="L109" s="26"/>
      <c r="M109" s="8"/>
    </row>
    <row r="110" spans="1:51" ht="22.9" customHeight="1" x14ac:dyDescent="0.3">
      <c r="A110" s="6"/>
      <c r="B110" s="6"/>
      <c r="C110" s="13"/>
      <c r="D110" s="31"/>
      <c r="E110" s="26"/>
      <c r="F110" s="26"/>
      <c r="G110" s="26"/>
      <c r="H110" s="26"/>
      <c r="I110" s="26"/>
      <c r="J110" s="26"/>
      <c r="K110" s="26"/>
      <c r="L110" s="26"/>
      <c r="M110" s="8"/>
    </row>
    <row r="111" spans="1:51" ht="22.9" customHeight="1" x14ac:dyDescent="0.3">
      <c r="A111" s="6"/>
      <c r="B111" s="6"/>
      <c r="C111" s="13"/>
      <c r="D111" s="31"/>
      <c r="E111" s="26"/>
      <c r="F111" s="26"/>
      <c r="G111" s="26"/>
      <c r="H111" s="26"/>
      <c r="I111" s="26"/>
      <c r="J111" s="26"/>
      <c r="K111" s="26"/>
      <c r="L111" s="26"/>
      <c r="M111" s="8"/>
    </row>
    <row r="112" spans="1:51" ht="22.9" customHeight="1" x14ac:dyDescent="0.3">
      <c r="A112" s="6"/>
      <c r="B112" s="6"/>
      <c r="C112" s="13"/>
      <c r="D112" s="31"/>
      <c r="E112" s="26"/>
      <c r="F112" s="26"/>
      <c r="G112" s="26"/>
      <c r="H112" s="26"/>
      <c r="I112" s="26"/>
      <c r="J112" s="26"/>
      <c r="K112" s="26"/>
      <c r="L112" s="26"/>
      <c r="M112" s="8"/>
    </row>
    <row r="113" spans="1:51" ht="22.9" customHeight="1" x14ac:dyDescent="0.3">
      <c r="A113" s="6"/>
      <c r="B113" s="6"/>
      <c r="C113" s="13"/>
      <c r="D113" s="31"/>
      <c r="E113" s="26"/>
      <c r="F113" s="26"/>
      <c r="G113" s="26"/>
      <c r="H113" s="26"/>
      <c r="I113" s="26"/>
      <c r="J113" s="26"/>
      <c r="K113" s="26"/>
      <c r="L113" s="26"/>
      <c r="M113" s="8"/>
    </row>
    <row r="114" spans="1:51" ht="22.9" customHeight="1" x14ac:dyDescent="0.3">
      <c r="A114" s="6"/>
      <c r="B114" s="6"/>
      <c r="C114" s="13"/>
      <c r="D114" s="31"/>
      <c r="E114" s="26"/>
      <c r="F114" s="26"/>
      <c r="G114" s="26"/>
      <c r="H114" s="26"/>
      <c r="I114" s="26"/>
      <c r="J114" s="26"/>
      <c r="K114" s="26"/>
      <c r="L114" s="26"/>
      <c r="M114" s="8"/>
    </row>
    <row r="115" spans="1:51" ht="22.9" customHeight="1" x14ac:dyDescent="0.3">
      <c r="A115" s="6"/>
      <c r="B115" s="6"/>
      <c r="C115" s="13"/>
      <c r="D115" s="31"/>
      <c r="E115" s="26"/>
      <c r="F115" s="26"/>
      <c r="G115" s="26"/>
      <c r="H115" s="26"/>
      <c r="I115" s="26"/>
      <c r="J115" s="26"/>
      <c r="K115" s="26"/>
      <c r="L115" s="26"/>
      <c r="M115" s="8"/>
    </row>
    <row r="116" spans="1:51" ht="22.9" customHeight="1" x14ac:dyDescent="0.3">
      <c r="A116" s="9" t="s">
        <v>133</v>
      </c>
      <c r="B116" s="10"/>
      <c r="C116" s="11"/>
      <c r="D116" s="32"/>
      <c r="E116" s="28"/>
      <c r="F116" s="28">
        <f>ROUNDDOWN(SUMIF(Q102:Q115,"1",F102:F115),0)</f>
        <v>0</v>
      </c>
      <c r="G116" s="28"/>
      <c r="H116" s="28">
        <f>ROUNDDOWN(SUMIF(Q102:Q115,"1",H102:H115),0)</f>
        <v>0</v>
      </c>
      <c r="I116" s="28"/>
      <c r="J116" s="28">
        <f>ROUNDDOWN(SUMIF(Q102:Q115,"1",J102:J115),0)</f>
        <v>0</v>
      </c>
      <c r="K116" s="28"/>
      <c r="L116" s="28">
        <f>F116+H116+J116</f>
        <v>0</v>
      </c>
      <c r="M116" s="28"/>
      <c r="R116">
        <f t="shared" ref="R116:AY116" si="20">ROUNDDOWN(SUM(R102:R102),0)</f>
        <v>0</v>
      </c>
      <c r="S116">
        <f t="shared" si="20"/>
        <v>0</v>
      </c>
      <c r="T116">
        <f t="shared" si="20"/>
        <v>0</v>
      </c>
      <c r="U116">
        <f t="shared" si="20"/>
        <v>0</v>
      </c>
      <c r="V116">
        <f t="shared" si="20"/>
        <v>0</v>
      </c>
      <c r="W116">
        <f t="shared" si="20"/>
        <v>0</v>
      </c>
      <c r="X116">
        <f t="shared" si="20"/>
        <v>0</v>
      </c>
      <c r="Y116">
        <f t="shared" si="20"/>
        <v>0</v>
      </c>
      <c r="Z116">
        <f t="shared" si="20"/>
        <v>0</v>
      </c>
      <c r="AA116">
        <f t="shared" si="20"/>
        <v>0</v>
      </c>
      <c r="AB116">
        <f t="shared" si="20"/>
        <v>0</v>
      </c>
      <c r="AC116">
        <f t="shared" si="20"/>
        <v>0</v>
      </c>
      <c r="AD116">
        <f t="shared" si="20"/>
        <v>0</v>
      </c>
      <c r="AE116">
        <f t="shared" si="20"/>
        <v>0</v>
      </c>
      <c r="AF116">
        <f t="shared" si="20"/>
        <v>0</v>
      </c>
      <c r="AG116">
        <f t="shared" si="20"/>
        <v>0</v>
      </c>
      <c r="AH116">
        <f t="shared" si="20"/>
        <v>0</v>
      </c>
      <c r="AI116">
        <f t="shared" si="20"/>
        <v>0</v>
      </c>
      <c r="AJ116">
        <f t="shared" si="20"/>
        <v>0</v>
      </c>
      <c r="AK116">
        <f t="shared" si="20"/>
        <v>0</v>
      </c>
      <c r="AL116">
        <f t="shared" si="20"/>
        <v>0</v>
      </c>
      <c r="AM116">
        <f t="shared" si="20"/>
        <v>0</v>
      </c>
      <c r="AN116">
        <f t="shared" si="20"/>
        <v>0</v>
      </c>
      <c r="AO116">
        <f t="shared" si="20"/>
        <v>0</v>
      </c>
      <c r="AP116">
        <f t="shared" si="20"/>
        <v>0</v>
      </c>
      <c r="AQ116">
        <f t="shared" si="20"/>
        <v>0</v>
      </c>
      <c r="AR116">
        <f t="shared" si="20"/>
        <v>0</v>
      </c>
      <c r="AS116">
        <f t="shared" si="20"/>
        <v>0</v>
      </c>
      <c r="AT116">
        <f t="shared" si="20"/>
        <v>0</v>
      </c>
      <c r="AU116">
        <f t="shared" si="20"/>
        <v>0</v>
      </c>
      <c r="AV116">
        <f t="shared" si="20"/>
        <v>0</v>
      </c>
      <c r="AW116">
        <f t="shared" si="20"/>
        <v>0</v>
      </c>
      <c r="AX116">
        <f t="shared" si="20"/>
        <v>0</v>
      </c>
      <c r="AY116">
        <f t="shared" si="20"/>
        <v>0</v>
      </c>
    </row>
    <row r="117" spans="1:51" ht="22.9" customHeight="1" x14ac:dyDescent="0.3">
      <c r="A117" s="61" t="s">
        <v>62</v>
      </c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</row>
    <row r="118" spans="1:51" ht="22.9" customHeight="1" x14ac:dyDescent="0.3">
      <c r="A118" s="5" t="s">
        <v>12</v>
      </c>
      <c r="B118" s="5" t="s">
        <v>126</v>
      </c>
      <c r="C118" s="7" t="s">
        <v>207</v>
      </c>
      <c r="D118" s="31">
        <v>11.9</v>
      </c>
      <c r="E118" s="34"/>
      <c r="F118" s="67">
        <f t="shared" ref="F118:F123" si="21">ROUNDDOWN(D118*E118,0)</f>
        <v>0</v>
      </c>
      <c r="G118" s="66"/>
      <c r="H118" s="67">
        <f t="shared" ref="H118:H123" si="22">ROUNDDOWN(D118*G118,0)</f>
        <v>0</v>
      </c>
      <c r="I118" s="66"/>
      <c r="J118" s="67">
        <f t="shared" ref="J118:J123" si="23">ROUNDDOWN(D118*I118,0)</f>
        <v>0</v>
      </c>
      <c r="K118" s="67">
        <f t="shared" ref="K118:L123" si="24">E118+G118+I118</f>
        <v>0</v>
      </c>
      <c r="L118" s="67">
        <f t="shared" si="24"/>
        <v>0</v>
      </c>
      <c r="M118" s="14"/>
      <c r="O118" t="str">
        <f>""</f>
        <v/>
      </c>
      <c r="P118" s="1" t="s">
        <v>144</v>
      </c>
      <c r="Q118">
        <v>1</v>
      </c>
      <c r="R118">
        <f t="shared" ref="R118:R123" si="25">IF(P118="기계경비",J118,0)</f>
        <v>0</v>
      </c>
      <c r="S118">
        <f t="shared" ref="S118:S123" si="26">IF(P118="운반비",L118,0)</f>
        <v>0</v>
      </c>
      <c r="T118">
        <f t="shared" ref="T118:T123" si="27">IF(P118="작업부산물",F118,0)</f>
        <v>0</v>
      </c>
      <c r="U118">
        <f t="shared" ref="U118:U123" si="28">IF(P118="관급",F118,0)</f>
        <v>0</v>
      </c>
      <c r="V118">
        <f t="shared" ref="V118:V123" si="29">IF(P118="외주비",J118,0)</f>
        <v>0</v>
      </c>
      <c r="W118">
        <f t="shared" ref="W118:W123" si="30">IF(P118="장비비",J118,0)</f>
        <v>0</v>
      </c>
      <c r="X118">
        <f t="shared" ref="X118:X123" si="31">IF(P118="폐기물처리비",L118,0)</f>
        <v>0</v>
      </c>
      <c r="Y118">
        <f t="shared" ref="Y118:Y123" si="32">IF(P118="가설비",J118,0)</f>
        <v>0</v>
      </c>
      <c r="Z118">
        <f t="shared" ref="Z118:Z123" si="33">IF(P118="잡비제외분",F118,0)</f>
        <v>0</v>
      </c>
      <c r="AA118">
        <f t="shared" ref="AA118:AA123" si="34">IF(P118="사급자재대",L118,0)</f>
        <v>0</v>
      </c>
      <c r="AB118">
        <f t="shared" ref="AB118:AB123" si="35">IF(P118="관급자재대",L118,0)</f>
        <v>0</v>
      </c>
      <c r="AC118">
        <f t="shared" ref="AC118:AC123" si="36">IF(P118="사용자항목1",L118,0)</f>
        <v>0</v>
      </c>
      <c r="AD118">
        <f t="shared" ref="AD118:AD123" si="37">IF(P118="사용자항목2",L118,0)</f>
        <v>0</v>
      </c>
      <c r="AE118">
        <f t="shared" ref="AE118:AE123" si="38">IF(P118="안전관리비",L118,0)</f>
        <v>0</v>
      </c>
      <c r="AF118">
        <f t="shared" ref="AF118:AF123" si="39">IF(P118="품질관리비",L118,0)</f>
        <v>0</v>
      </c>
      <c r="AG118">
        <f t="shared" ref="AG118:AG123" si="40">IF(P118="작업부산물(철거해체)",L118,0)</f>
        <v>0</v>
      </c>
      <c r="AH118">
        <f t="shared" ref="AH118:AH123" si="41">IF(P118="재해예방기술지도비",L118,0)</f>
        <v>0</v>
      </c>
      <c r="AI118">
        <f t="shared" ref="AI118:AI123" si="42">IF(P118="사용자항목7",L118,0)</f>
        <v>0</v>
      </c>
      <c r="AJ118">
        <f t="shared" ref="AJ118:AJ123" si="43">IF(P118="석면분담금",L118,0)</f>
        <v>0</v>
      </c>
      <c r="AK118">
        <f t="shared" ref="AK118:AK123" si="44">IF(P118="임금채권부담금",L118,0)</f>
        <v>0</v>
      </c>
      <c r="AL118">
        <f t="shared" ref="AL118:AL123" si="45">IF(P118="사용자항목10",L118,0)</f>
        <v>0</v>
      </c>
      <c r="AM118">
        <f t="shared" ref="AM118:AM123" si="46">IF(P118="사용자항목11",L118,0)</f>
        <v>0</v>
      </c>
      <c r="AN118">
        <f t="shared" ref="AN118:AN123" si="47">IF(P118="사용자항목12",L118,0)</f>
        <v>0</v>
      </c>
      <c r="AO118">
        <f t="shared" ref="AO118:AO123" si="48">IF(P118="사용자항목13",L118,0)</f>
        <v>0</v>
      </c>
      <c r="AP118">
        <f t="shared" ref="AP118:AP123" si="49">IF(P118="사용자항목14",L118,0)</f>
        <v>0</v>
      </c>
      <c r="AQ118">
        <f t="shared" ref="AQ118:AQ123" si="50">IF(P118="사용자항목15",L118,0)</f>
        <v>0</v>
      </c>
      <c r="AR118">
        <f t="shared" ref="AR118:AR123" si="51">IF(P118="사용자항목16",L118,0)</f>
        <v>0</v>
      </c>
      <c r="AS118">
        <f t="shared" ref="AS118:AS123" si="52">IF(P118="사용자항목17",L118,0)</f>
        <v>0</v>
      </c>
      <c r="AT118">
        <f t="shared" ref="AT118:AT123" si="53">IF(P118="사용자항목18",L118,0)</f>
        <v>0</v>
      </c>
      <c r="AU118">
        <f t="shared" ref="AU118:AU123" si="54">IF(P118="사용자항목19",L118,0)</f>
        <v>0</v>
      </c>
    </row>
    <row r="119" spans="1:51" ht="22.9" customHeight="1" x14ac:dyDescent="0.3">
      <c r="A119" s="5" t="s">
        <v>86</v>
      </c>
      <c r="B119" s="5" t="s">
        <v>0</v>
      </c>
      <c r="C119" s="7" t="s">
        <v>207</v>
      </c>
      <c r="D119" s="31">
        <v>11.9</v>
      </c>
      <c r="E119" s="34"/>
      <c r="F119" s="67">
        <f t="shared" si="21"/>
        <v>0</v>
      </c>
      <c r="G119" s="66"/>
      <c r="H119" s="67">
        <f t="shared" si="22"/>
        <v>0</v>
      </c>
      <c r="I119" s="66"/>
      <c r="J119" s="67">
        <f t="shared" si="23"/>
        <v>0</v>
      </c>
      <c r="K119" s="67">
        <f t="shared" si="24"/>
        <v>0</v>
      </c>
      <c r="L119" s="67">
        <f t="shared" si="24"/>
        <v>0</v>
      </c>
      <c r="M119" s="8"/>
      <c r="O119" t="str">
        <f>"01"</f>
        <v>01</v>
      </c>
      <c r="P119" s="1" t="s">
        <v>144</v>
      </c>
      <c r="Q119">
        <v>1</v>
      </c>
      <c r="R119">
        <f t="shared" si="25"/>
        <v>0</v>
      </c>
      <c r="S119">
        <f t="shared" si="26"/>
        <v>0</v>
      </c>
      <c r="T119">
        <f t="shared" si="27"/>
        <v>0</v>
      </c>
      <c r="U119">
        <f t="shared" si="28"/>
        <v>0</v>
      </c>
      <c r="V119">
        <f t="shared" si="29"/>
        <v>0</v>
      </c>
      <c r="W119">
        <f t="shared" si="30"/>
        <v>0</v>
      </c>
      <c r="X119">
        <f t="shared" si="31"/>
        <v>0</v>
      </c>
      <c r="Y119">
        <f t="shared" si="32"/>
        <v>0</v>
      </c>
      <c r="Z119">
        <f t="shared" si="33"/>
        <v>0</v>
      </c>
      <c r="AA119">
        <f t="shared" si="34"/>
        <v>0</v>
      </c>
      <c r="AB119">
        <f t="shared" si="35"/>
        <v>0</v>
      </c>
      <c r="AC119">
        <f t="shared" si="36"/>
        <v>0</v>
      </c>
      <c r="AD119">
        <f t="shared" si="37"/>
        <v>0</v>
      </c>
      <c r="AE119">
        <f t="shared" si="38"/>
        <v>0</v>
      </c>
      <c r="AF119">
        <f t="shared" si="39"/>
        <v>0</v>
      </c>
      <c r="AG119">
        <f t="shared" si="40"/>
        <v>0</v>
      </c>
      <c r="AH119">
        <f t="shared" si="41"/>
        <v>0</v>
      </c>
      <c r="AI119">
        <f t="shared" si="42"/>
        <v>0</v>
      </c>
      <c r="AJ119">
        <f t="shared" si="43"/>
        <v>0</v>
      </c>
      <c r="AK119">
        <f t="shared" si="44"/>
        <v>0</v>
      </c>
      <c r="AL119">
        <f t="shared" si="45"/>
        <v>0</v>
      </c>
      <c r="AM119">
        <f t="shared" si="46"/>
        <v>0</v>
      </c>
      <c r="AN119">
        <f t="shared" si="47"/>
        <v>0</v>
      </c>
      <c r="AO119">
        <f t="shared" si="48"/>
        <v>0</v>
      </c>
      <c r="AP119">
        <f t="shared" si="49"/>
        <v>0</v>
      </c>
      <c r="AQ119">
        <f t="shared" si="50"/>
        <v>0</v>
      </c>
      <c r="AR119">
        <f t="shared" si="51"/>
        <v>0</v>
      </c>
      <c r="AS119">
        <f t="shared" si="52"/>
        <v>0</v>
      </c>
      <c r="AT119">
        <f t="shared" si="53"/>
        <v>0</v>
      </c>
      <c r="AU119">
        <f t="shared" si="54"/>
        <v>0</v>
      </c>
      <c r="AY119" s="1" t="s">
        <v>130</v>
      </c>
    </row>
    <row r="120" spans="1:51" ht="22.9" customHeight="1" x14ac:dyDescent="0.3">
      <c r="A120" s="5" t="s">
        <v>174</v>
      </c>
      <c r="B120" s="5" t="s">
        <v>24</v>
      </c>
      <c r="C120" s="7" t="s">
        <v>219</v>
      </c>
      <c r="D120" s="31">
        <v>22.5</v>
      </c>
      <c r="E120" s="34"/>
      <c r="F120" s="67">
        <f t="shared" si="21"/>
        <v>0</v>
      </c>
      <c r="G120" s="66"/>
      <c r="H120" s="67">
        <f t="shared" si="22"/>
        <v>0</v>
      </c>
      <c r="I120" s="66"/>
      <c r="J120" s="67">
        <f t="shared" si="23"/>
        <v>0</v>
      </c>
      <c r="K120" s="67">
        <f t="shared" si="24"/>
        <v>0</v>
      </c>
      <c r="L120" s="67">
        <f t="shared" si="24"/>
        <v>0</v>
      </c>
      <c r="M120" s="14"/>
      <c r="O120" t="str">
        <f>""</f>
        <v/>
      </c>
      <c r="P120" s="1" t="s">
        <v>144</v>
      </c>
      <c r="Q120">
        <v>1</v>
      </c>
      <c r="R120">
        <f t="shared" si="25"/>
        <v>0</v>
      </c>
      <c r="S120">
        <f t="shared" si="26"/>
        <v>0</v>
      </c>
      <c r="T120">
        <f t="shared" si="27"/>
        <v>0</v>
      </c>
      <c r="U120">
        <f t="shared" si="28"/>
        <v>0</v>
      </c>
      <c r="V120">
        <f t="shared" si="29"/>
        <v>0</v>
      </c>
      <c r="W120">
        <f t="shared" si="30"/>
        <v>0</v>
      </c>
      <c r="X120">
        <f t="shared" si="31"/>
        <v>0</v>
      </c>
      <c r="Y120">
        <f t="shared" si="32"/>
        <v>0</v>
      </c>
      <c r="Z120">
        <f t="shared" si="33"/>
        <v>0</v>
      </c>
      <c r="AA120">
        <f t="shared" si="34"/>
        <v>0</v>
      </c>
      <c r="AB120">
        <f t="shared" si="35"/>
        <v>0</v>
      </c>
      <c r="AC120">
        <f t="shared" si="36"/>
        <v>0</v>
      </c>
      <c r="AD120">
        <f t="shared" si="37"/>
        <v>0</v>
      </c>
      <c r="AE120">
        <f t="shared" si="38"/>
        <v>0</v>
      </c>
      <c r="AF120">
        <f t="shared" si="39"/>
        <v>0</v>
      </c>
      <c r="AG120">
        <f t="shared" si="40"/>
        <v>0</v>
      </c>
      <c r="AH120">
        <f t="shared" si="41"/>
        <v>0</v>
      </c>
      <c r="AI120">
        <f t="shared" si="42"/>
        <v>0</v>
      </c>
      <c r="AJ120">
        <f t="shared" si="43"/>
        <v>0</v>
      </c>
      <c r="AK120">
        <f t="shared" si="44"/>
        <v>0</v>
      </c>
      <c r="AL120">
        <f t="shared" si="45"/>
        <v>0</v>
      </c>
      <c r="AM120">
        <f t="shared" si="46"/>
        <v>0</v>
      </c>
      <c r="AN120">
        <f t="shared" si="47"/>
        <v>0</v>
      </c>
      <c r="AO120">
        <f t="shared" si="48"/>
        <v>0</v>
      </c>
      <c r="AP120">
        <f t="shared" si="49"/>
        <v>0</v>
      </c>
      <c r="AQ120">
        <f t="shared" si="50"/>
        <v>0</v>
      </c>
      <c r="AR120">
        <f t="shared" si="51"/>
        <v>0</v>
      </c>
      <c r="AS120">
        <f t="shared" si="52"/>
        <v>0</v>
      </c>
      <c r="AT120">
        <f t="shared" si="53"/>
        <v>0</v>
      </c>
      <c r="AU120">
        <f t="shared" si="54"/>
        <v>0</v>
      </c>
      <c r="AY120" s="1" t="s">
        <v>130</v>
      </c>
    </row>
    <row r="121" spans="1:51" ht="22.9" customHeight="1" x14ac:dyDescent="0.3">
      <c r="A121" s="5" t="s">
        <v>49</v>
      </c>
      <c r="B121" s="5" t="s">
        <v>50</v>
      </c>
      <c r="C121" s="7" t="s">
        <v>218</v>
      </c>
      <c r="D121" s="31">
        <v>1</v>
      </c>
      <c r="E121" s="34"/>
      <c r="F121" s="67">
        <f t="shared" si="21"/>
        <v>0</v>
      </c>
      <c r="G121" s="66"/>
      <c r="H121" s="67">
        <f t="shared" si="22"/>
        <v>0</v>
      </c>
      <c r="I121" s="66"/>
      <c r="J121" s="67">
        <f t="shared" si="23"/>
        <v>0</v>
      </c>
      <c r="K121" s="67">
        <f t="shared" si="24"/>
        <v>0</v>
      </c>
      <c r="L121" s="67">
        <f t="shared" si="24"/>
        <v>0</v>
      </c>
      <c r="M121" s="14"/>
      <c r="O121" t="str">
        <f>""</f>
        <v/>
      </c>
      <c r="P121" s="1" t="s">
        <v>144</v>
      </c>
      <c r="Q121">
        <v>1</v>
      </c>
      <c r="R121">
        <f t="shared" si="25"/>
        <v>0</v>
      </c>
      <c r="S121">
        <f t="shared" si="26"/>
        <v>0</v>
      </c>
      <c r="T121">
        <f t="shared" si="27"/>
        <v>0</v>
      </c>
      <c r="U121">
        <f t="shared" si="28"/>
        <v>0</v>
      </c>
      <c r="V121">
        <f t="shared" si="29"/>
        <v>0</v>
      </c>
      <c r="W121">
        <f t="shared" si="30"/>
        <v>0</v>
      </c>
      <c r="X121">
        <f t="shared" si="31"/>
        <v>0</v>
      </c>
      <c r="Y121">
        <f t="shared" si="32"/>
        <v>0</v>
      </c>
      <c r="Z121">
        <f t="shared" si="33"/>
        <v>0</v>
      </c>
      <c r="AA121">
        <f t="shared" si="34"/>
        <v>0</v>
      </c>
      <c r="AB121">
        <f t="shared" si="35"/>
        <v>0</v>
      </c>
      <c r="AC121">
        <f t="shared" si="36"/>
        <v>0</v>
      </c>
      <c r="AD121">
        <f t="shared" si="37"/>
        <v>0</v>
      </c>
      <c r="AE121">
        <f t="shared" si="38"/>
        <v>0</v>
      </c>
      <c r="AF121">
        <f t="shared" si="39"/>
        <v>0</v>
      </c>
      <c r="AG121">
        <f t="shared" si="40"/>
        <v>0</v>
      </c>
      <c r="AH121">
        <f t="shared" si="41"/>
        <v>0</v>
      </c>
      <c r="AI121">
        <f t="shared" si="42"/>
        <v>0</v>
      </c>
      <c r="AJ121">
        <f t="shared" si="43"/>
        <v>0</v>
      </c>
      <c r="AK121">
        <f t="shared" si="44"/>
        <v>0</v>
      </c>
      <c r="AL121">
        <f t="shared" si="45"/>
        <v>0</v>
      </c>
      <c r="AM121">
        <f t="shared" si="46"/>
        <v>0</v>
      </c>
      <c r="AN121">
        <f t="shared" si="47"/>
        <v>0</v>
      </c>
      <c r="AO121">
        <f t="shared" si="48"/>
        <v>0</v>
      </c>
      <c r="AP121">
        <f t="shared" si="49"/>
        <v>0</v>
      </c>
      <c r="AQ121">
        <f t="shared" si="50"/>
        <v>0</v>
      </c>
      <c r="AR121">
        <f t="shared" si="51"/>
        <v>0</v>
      </c>
      <c r="AS121">
        <f t="shared" si="52"/>
        <v>0</v>
      </c>
      <c r="AT121">
        <f t="shared" si="53"/>
        <v>0</v>
      </c>
      <c r="AU121">
        <f t="shared" si="54"/>
        <v>0</v>
      </c>
      <c r="AY121" s="1" t="s">
        <v>93</v>
      </c>
    </row>
    <row r="122" spans="1:51" ht="22.9" customHeight="1" x14ac:dyDescent="0.3">
      <c r="A122" s="5" t="s">
        <v>129</v>
      </c>
      <c r="B122" s="5" t="s">
        <v>22</v>
      </c>
      <c r="C122" s="7" t="s">
        <v>207</v>
      </c>
      <c r="D122" s="31">
        <v>1.8</v>
      </c>
      <c r="E122" s="34"/>
      <c r="F122" s="67">
        <f t="shared" si="21"/>
        <v>0</v>
      </c>
      <c r="G122" s="66"/>
      <c r="H122" s="67">
        <f t="shared" si="22"/>
        <v>0</v>
      </c>
      <c r="I122" s="66"/>
      <c r="J122" s="67">
        <f t="shared" si="23"/>
        <v>0</v>
      </c>
      <c r="K122" s="67">
        <f t="shared" si="24"/>
        <v>0</v>
      </c>
      <c r="L122" s="67">
        <f t="shared" si="24"/>
        <v>0</v>
      </c>
      <c r="M122" s="14"/>
      <c r="O122" t="str">
        <f>"01"</f>
        <v>01</v>
      </c>
      <c r="P122" s="1" t="s">
        <v>144</v>
      </c>
      <c r="Q122">
        <v>1</v>
      </c>
      <c r="R122">
        <f t="shared" si="25"/>
        <v>0</v>
      </c>
      <c r="S122">
        <f t="shared" si="26"/>
        <v>0</v>
      </c>
      <c r="T122">
        <f t="shared" si="27"/>
        <v>0</v>
      </c>
      <c r="U122">
        <f t="shared" si="28"/>
        <v>0</v>
      </c>
      <c r="V122">
        <f t="shared" si="29"/>
        <v>0</v>
      </c>
      <c r="W122">
        <f t="shared" si="30"/>
        <v>0</v>
      </c>
      <c r="X122">
        <f t="shared" si="31"/>
        <v>0</v>
      </c>
      <c r="Y122">
        <f t="shared" si="32"/>
        <v>0</v>
      </c>
      <c r="Z122">
        <f t="shared" si="33"/>
        <v>0</v>
      </c>
      <c r="AA122">
        <f t="shared" si="34"/>
        <v>0</v>
      </c>
      <c r="AB122">
        <f t="shared" si="35"/>
        <v>0</v>
      </c>
      <c r="AC122">
        <f t="shared" si="36"/>
        <v>0</v>
      </c>
      <c r="AD122">
        <f t="shared" si="37"/>
        <v>0</v>
      </c>
      <c r="AE122">
        <f t="shared" si="38"/>
        <v>0</v>
      </c>
      <c r="AF122">
        <f t="shared" si="39"/>
        <v>0</v>
      </c>
      <c r="AG122">
        <f t="shared" si="40"/>
        <v>0</v>
      </c>
      <c r="AH122">
        <f t="shared" si="41"/>
        <v>0</v>
      </c>
      <c r="AI122">
        <f t="shared" si="42"/>
        <v>0</v>
      </c>
      <c r="AJ122">
        <f t="shared" si="43"/>
        <v>0</v>
      </c>
      <c r="AK122">
        <f t="shared" si="44"/>
        <v>0</v>
      </c>
      <c r="AL122">
        <f t="shared" si="45"/>
        <v>0</v>
      </c>
      <c r="AM122">
        <f t="shared" si="46"/>
        <v>0</v>
      </c>
      <c r="AN122">
        <f t="shared" si="47"/>
        <v>0</v>
      </c>
      <c r="AO122">
        <f t="shared" si="48"/>
        <v>0</v>
      </c>
      <c r="AP122">
        <f t="shared" si="49"/>
        <v>0</v>
      </c>
      <c r="AQ122">
        <f t="shared" si="50"/>
        <v>0</v>
      </c>
      <c r="AR122">
        <f t="shared" si="51"/>
        <v>0</v>
      </c>
      <c r="AS122">
        <f t="shared" si="52"/>
        <v>0</v>
      </c>
      <c r="AT122">
        <f t="shared" si="53"/>
        <v>0</v>
      </c>
      <c r="AU122">
        <f t="shared" si="54"/>
        <v>0</v>
      </c>
    </row>
    <row r="123" spans="1:51" ht="22.9" customHeight="1" x14ac:dyDescent="0.3">
      <c r="A123" s="5" t="s">
        <v>51</v>
      </c>
      <c r="B123" s="5" t="s">
        <v>122</v>
      </c>
      <c r="C123" s="7" t="s">
        <v>207</v>
      </c>
      <c r="D123" s="31">
        <v>23.02</v>
      </c>
      <c r="E123" s="34"/>
      <c r="F123" s="67">
        <f t="shared" si="21"/>
        <v>0</v>
      </c>
      <c r="G123" s="66"/>
      <c r="H123" s="67">
        <f t="shared" si="22"/>
        <v>0</v>
      </c>
      <c r="I123" s="66"/>
      <c r="J123" s="67">
        <f t="shared" si="23"/>
        <v>0</v>
      </c>
      <c r="K123" s="67">
        <f t="shared" si="24"/>
        <v>0</v>
      </c>
      <c r="L123" s="67">
        <f t="shared" si="24"/>
        <v>0</v>
      </c>
      <c r="M123" s="14"/>
      <c r="O123" t="str">
        <f>""</f>
        <v/>
      </c>
      <c r="P123" s="1" t="s">
        <v>144</v>
      </c>
      <c r="Q123">
        <v>1</v>
      </c>
      <c r="R123">
        <f t="shared" si="25"/>
        <v>0</v>
      </c>
      <c r="S123">
        <f t="shared" si="26"/>
        <v>0</v>
      </c>
      <c r="T123">
        <f t="shared" si="27"/>
        <v>0</v>
      </c>
      <c r="U123">
        <f t="shared" si="28"/>
        <v>0</v>
      </c>
      <c r="V123">
        <f t="shared" si="29"/>
        <v>0</v>
      </c>
      <c r="W123">
        <f t="shared" si="30"/>
        <v>0</v>
      </c>
      <c r="X123">
        <f t="shared" si="31"/>
        <v>0</v>
      </c>
      <c r="Y123">
        <f t="shared" si="32"/>
        <v>0</v>
      </c>
      <c r="Z123">
        <f t="shared" si="33"/>
        <v>0</v>
      </c>
      <c r="AA123">
        <f t="shared" si="34"/>
        <v>0</v>
      </c>
      <c r="AB123">
        <f t="shared" si="35"/>
        <v>0</v>
      </c>
      <c r="AC123">
        <f t="shared" si="36"/>
        <v>0</v>
      </c>
      <c r="AD123">
        <f t="shared" si="37"/>
        <v>0</v>
      </c>
      <c r="AE123">
        <f t="shared" si="38"/>
        <v>0</v>
      </c>
      <c r="AF123">
        <f t="shared" si="39"/>
        <v>0</v>
      </c>
      <c r="AG123">
        <f t="shared" si="40"/>
        <v>0</v>
      </c>
      <c r="AH123">
        <f t="shared" si="41"/>
        <v>0</v>
      </c>
      <c r="AI123">
        <f t="shared" si="42"/>
        <v>0</v>
      </c>
      <c r="AJ123">
        <f t="shared" si="43"/>
        <v>0</v>
      </c>
      <c r="AK123">
        <f t="shared" si="44"/>
        <v>0</v>
      </c>
      <c r="AL123">
        <f t="shared" si="45"/>
        <v>0</v>
      </c>
      <c r="AM123">
        <f t="shared" si="46"/>
        <v>0</v>
      </c>
      <c r="AN123">
        <f t="shared" si="47"/>
        <v>0</v>
      </c>
      <c r="AO123">
        <f t="shared" si="48"/>
        <v>0</v>
      </c>
      <c r="AP123">
        <f t="shared" si="49"/>
        <v>0</v>
      </c>
      <c r="AQ123">
        <f t="shared" si="50"/>
        <v>0</v>
      </c>
      <c r="AR123">
        <f t="shared" si="51"/>
        <v>0</v>
      </c>
      <c r="AS123">
        <f t="shared" si="52"/>
        <v>0</v>
      </c>
      <c r="AT123">
        <f t="shared" si="53"/>
        <v>0</v>
      </c>
      <c r="AU123">
        <f t="shared" si="54"/>
        <v>0</v>
      </c>
      <c r="AY123" s="1" t="s">
        <v>130</v>
      </c>
    </row>
    <row r="124" spans="1:51" ht="22.9" customHeight="1" x14ac:dyDescent="0.3">
      <c r="A124" s="6"/>
      <c r="B124" s="6"/>
      <c r="C124" s="13"/>
      <c r="D124" s="31"/>
      <c r="E124" s="34"/>
      <c r="F124" s="67"/>
      <c r="G124" s="66"/>
      <c r="H124" s="67"/>
      <c r="I124" s="66"/>
      <c r="J124" s="67"/>
      <c r="K124" s="67"/>
      <c r="L124" s="67"/>
      <c r="M124" s="8"/>
    </row>
    <row r="125" spans="1:51" ht="22.9" customHeight="1" x14ac:dyDescent="0.3">
      <c r="A125" s="6"/>
      <c r="B125" s="6"/>
      <c r="C125" s="13"/>
      <c r="D125" s="31"/>
      <c r="E125" s="34"/>
      <c r="F125" s="67"/>
      <c r="G125" s="66"/>
      <c r="H125" s="67"/>
      <c r="I125" s="66"/>
      <c r="J125" s="67"/>
      <c r="K125" s="67"/>
      <c r="L125" s="67"/>
      <c r="M125" s="8"/>
    </row>
    <row r="126" spans="1:51" ht="22.9" customHeight="1" x14ac:dyDescent="0.3">
      <c r="A126" s="6"/>
      <c r="B126" s="6"/>
      <c r="C126" s="13"/>
      <c r="D126" s="31"/>
      <c r="E126" s="34"/>
      <c r="F126" s="34"/>
      <c r="G126" s="34"/>
      <c r="H126" s="34"/>
      <c r="I126" s="34"/>
      <c r="J126" s="34"/>
      <c r="K126" s="34"/>
      <c r="L126" s="34"/>
      <c r="M126" s="8"/>
    </row>
    <row r="127" spans="1:51" ht="22.9" customHeight="1" x14ac:dyDescent="0.3">
      <c r="A127" s="6"/>
      <c r="B127" s="6"/>
      <c r="C127" s="13"/>
      <c r="D127" s="31"/>
      <c r="E127" s="34"/>
      <c r="F127" s="34"/>
      <c r="G127" s="34"/>
      <c r="H127" s="34"/>
      <c r="I127" s="34"/>
      <c r="J127" s="34"/>
      <c r="K127" s="34"/>
      <c r="L127" s="34"/>
      <c r="M127" s="8"/>
    </row>
    <row r="128" spans="1:51" ht="22.9" customHeight="1" x14ac:dyDescent="0.3">
      <c r="A128" s="6"/>
      <c r="B128" s="6"/>
      <c r="C128" s="13"/>
      <c r="D128" s="31"/>
      <c r="E128" s="34"/>
      <c r="F128" s="34"/>
      <c r="G128" s="34"/>
      <c r="H128" s="34"/>
      <c r="I128" s="34"/>
      <c r="J128" s="34"/>
      <c r="K128" s="34"/>
      <c r="L128" s="34"/>
      <c r="M128" s="8"/>
    </row>
    <row r="129" spans="1:51" ht="22.9" customHeight="1" x14ac:dyDescent="0.3">
      <c r="A129" s="6"/>
      <c r="B129" s="6"/>
      <c r="C129" s="13"/>
      <c r="D129" s="31"/>
      <c r="E129" s="34"/>
      <c r="F129" s="34"/>
      <c r="G129" s="34"/>
      <c r="H129" s="34"/>
      <c r="I129" s="34"/>
      <c r="J129" s="34"/>
      <c r="K129" s="34"/>
      <c r="L129" s="34"/>
      <c r="M129" s="8"/>
    </row>
    <row r="130" spans="1:51" ht="22.9" customHeight="1" x14ac:dyDescent="0.3">
      <c r="A130" s="6"/>
      <c r="B130" s="6"/>
      <c r="C130" s="13"/>
      <c r="D130" s="31"/>
      <c r="E130" s="34"/>
      <c r="F130" s="34"/>
      <c r="G130" s="34"/>
      <c r="H130" s="34"/>
      <c r="I130" s="34"/>
      <c r="J130" s="34"/>
      <c r="K130" s="34"/>
      <c r="L130" s="34"/>
      <c r="M130" s="8"/>
    </row>
    <row r="131" spans="1:51" ht="22.9" customHeight="1" x14ac:dyDescent="0.3">
      <c r="A131" s="6"/>
      <c r="B131" s="6"/>
      <c r="C131" s="13"/>
      <c r="D131" s="31"/>
      <c r="E131" s="26"/>
      <c r="F131" s="26"/>
      <c r="G131" s="26"/>
      <c r="H131" s="26"/>
      <c r="I131" s="26"/>
      <c r="J131" s="26"/>
      <c r="K131" s="26"/>
      <c r="L131" s="26"/>
      <c r="M131" s="8"/>
    </row>
    <row r="132" spans="1:51" ht="22.9" customHeight="1" x14ac:dyDescent="0.3">
      <c r="A132" s="9" t="s">
        <v>133</v>
      </c>
      <c r="B132" s="10"/>
      <c r="C132" s="11"/>
      <c r="D132" s="32"/>
      <c r="E132" s="28"/>
      <c r="F132" s="28">
        <f>ROUNDDOWN(SUMIF(Q118:Q131,"1",F118:F131),0)</f>
        <v>0</v>
      </c>
      <c r="G132" s="28"/>
      <c r="H132" s="28">
        <f>ROUNDDOWN(SUMIF(Q118:Q131,"1",H118:H131),0)</f>
        <v>0</v>
      </c>
      <c r="I132" s="28"/>
      <c r="J132" s="28">
        <f>ROUNDDOWN(SUMIF(Q118:Q131,"1",J118:J131),0)</f>
        <v>0</v>
      </c>
      <c r="K132" s="28"/>
      <c r="L132" s="28">
        <f>F132+H132+J132</f>
        <v>0</v>
      </c>
      <c r="M132" s="28"/>
      <c r="R132">
        <f t="shared" ref="R132:AY132" si="55">ROUNDDOWN(SUM(R118:R123),0)</f>
        <v>0</v>
      </c>
      <c r="S132">
        <f t="shared" si="55"/>
        <v>0</v>
      </c>
      <c r="T132">
        <f t="shared" si="55"/>
        <v>0</v>
      </c>
      <c r="U132">
        <f t="shared" si="55"/>
        <v>0</v>
      </c>
      <c r="V132">
        <f t="shared" si="55"/>
        <v>0</v>
      </c>
      <c r="W132">
        <f t="shared" si="55"/>
        <v>0</v>
      </c>
      <c r="X132">
        <f t="shared" si="55"/>
        <v>0</v>
      </c>
      <c r="Y132">
        <f t="shared" si="55"/>
        <v>0</v>
      </c>
      <c r="Z132">
        <f t="shared" si="55"/>
        <v>0</v>
      </c>
      <c r="AA132">
        <f t="shared" si="55"/>
        <v>0</v>
      </c>
      <c r="AB132">
        <f t="shared" si="55"/>
        <v>0</v>
      </c>
      <c r="AC132">
        <f t="shared" si="55"/>
        <v>0</v>
      </c>
      <c r="AD132">
        <f t="shared" si="55"/>
        <v>0</v>
      </c>
      <c r="AE132">
        <f t="shared" si="55"/>
        <v>0</v>
      </c>
      <c r="AF132">
        <f t="shared" si="55"/>
        <v>0</v>
      </c>
      <c r="AG132">
        <f t="shared" si="55"/>
        <v>0</v>
      </c>
      <c r="AH132">
        <f t="shared" si="55"/>
        <v>0</v>
      </c>
      <c r="AI132">
        <f t="shared" si="55"/>
        <v>0</v>
      </c>
      <c r="AJ132">
        <f t="shared" si="55"/>
        <v>0</v>
      </c>
      <c r="AK132">
        <f t="shared" si="55"/>
        <v>0</v>
      </c>
      <c r="AL132">
        <f t="shared" si="55"/>
        <v>0</v>
      </c>
      <c r="AM132">
        <f t="shared" si="55"/>
        <v>0</v>
      </c>
      <c r="AN132">
        <f t="shared" si="55"/>
        <v>0</v>
      </c>
      <c r="AO132">
        <f t="shared" si="55"/>
        <v>0</v>
      </c>
      <c r="AP132">
        <f t="shared" si="55"/>
        <v>0</v>
      </c>
      <c r="AQ132">
        <f t="shared" si="55"/>
        <v>0</v>
      </c>
      <c r="AR132">
        <f t="shared" si="55"/>
        <v>0</v>
      </c>
      <c r="AS132">
        <f t="shared" si="55"/>
        <v>0</v>
      </c>
      <c r="AT132">
        <f t="shared" si="55"/>
        <v>0</v>
      </c>
      <c r="AU132">
        <f t="shared" si="55"/>
        <v>0</v>
      </c>
      <c r="AV132">
        <f t="shared" si="55"/>
        <v>0</v>
      </c>
      <c r="AW132">
        <f t="shared" si="55"/>
        <v>0</v>
      </c>
      <c r="AX132">
        <f t="shared" si="55"/>
        <v>0</v>
      </c>
      <c r="AY132">
        <f t="shared" si="55"/>
        <v>0</v>
      </c>
    </row>
    <row r="133" spans="1:51" ht="22.9" customHeight="1" x14ac:dyDescent="0.3">
      <c r="A133" s="61" t="s">
        <v>64</v>
      </c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</row>
    <row r="134" spans="1:51" ht="22.9" customHeight="1" x14ac:dyDescent="0.3">
      <c r="A134" s="5" t="s">
        <v>168</v>
      </c>
      <c r="B134" s="5" t="s">
        <v>52</v>
      </c>
      <c r="C134" s="7" t="s">
        <v>207</v>
      </c>
      <c r="D134" s="31">
        <v>1.44</v>
      </c>
      <c r="E134" s="34"/>
      <c r="F134" s="67">
        <f>ROUNDDOWN(D134*E134,0)</f>
        <v>0</v>
      </c>
      <c r="G134" s="66"/>
      <c r="H134" s="67">
        <f>ROUNDDOWN(D134*G134,0)</f>
        <v>0</v>
      </c>
      <c r="I134" s="66"/>
      <c r="J134" s="67">
        <f>ROUNDDOWN(D134*I134,0)</f>
        <v>0</v>
      </c>
      <c r="K134" s="67">
        <f t="shared" ref="K134:L136" si="56">E134+G134+I134</f>
        <v>0</v>
      </c>
      <c r="L134" s="67">
        <f t="shared" si="56"/>
        <v>0</v>
      </c>
      <c r="M134" s="14"/>
      <c r="O134" t="str">
        <f>""</f>
        <v/>
      </c>
      <c r="P134" s="1" t="s">
        <v>144</v>
      </c>
      <c r="Q134">
        <v>1</v>
      </c>
      <c r="R134">
        <f>IF(P134="기계경비",J134,0)</f>
        <v>0</v>
      </c>
      <c r="S134">
        <f>IF(P134="운반비",L134,0)</f>
        <v>0</v>
      </c>
      <c r="T134">
        <f>IF(P134="작업부산물",F134,0)</f>
        <v>0</v>
      </c>
      <c r="U134">
        <f>IF(P134="관급",F134,0)</f>
        <v>0</v>
      </c>
      <c r="V134">
        <f>IF(P134="외주비",J134,0)</f>
        <v>0</v>
      </c>
      <c r="W134">
        <f>IF(P134="장비비",J134,0)</f>
        <v>0</v>
      </c>
      <c r="X134">
        <f>IF(P134="폐기물처리비",L134,0)</f>
        <v>0</v>
      </c>
      <c r="Y134">
        <f>IF(P134="가설비",J134,0)</f>
        <v>0</v>
      </c>
      <c r="Z134">
        <f>IF(P134="잡비제외분",F134,0)</f>
        <v>0</v>
      </c>
      <c r="AA134">
        <f>IF(P134="사급자재대",L134,0)</f>
        <v>0</v>
      </c>
      <c r="AB134">
        <f>IF(P134="관급자재대",L134,0)</f>
        <v>0</v>
      </c>
      <c r="AC134">
        <f>IF(P134="사용자항목1",L134,0)</f>
        <v>0</v>
      </c>
      <c r="AD134">
        <f>IF(P134="사용자항목2",L134,0)</f>
        <v>0</v>
      </c>
      <c r="AE134">
        <f>IF(P134="안전관리비",L134,0)</f>
        <v>0</v>
      </c>
      <c r="AF134">
        <f>IF(P134="품질관리비",L134,0)</f>
        <v>0</v>
      </c>
      <c r="AG134">
        <f>IF(P134="작업부산물(철거해체)",L134,0)</f>
        <v>0</v>
      </c>
      <c r="AH134">
        <f>IF(P134="재해예방기술지도비",L134,0)</f>
        <v>0</v>
      </c>
      <c r="AI134">
        <f>IF(P134="사용자항목7",L134,0)</f>
        <v>0</v>
      </c>
      <c r="AJ134">
        <f>IF(P134="석면분담금",L134,0)</f>
        <v>0</v>
      </c>
      <c r="AK134">
        <f>IF(P134="임금채권부담금",L134,0)</f>
        <v>0</v>
      </c>
      <c r="AL134">
        <f>IF(P134="사용자항목10",L134,0)</f>
        <v>0</v>
      </c>
      <c r="AM134">
        <f>IF(P134="사용자항목11",L134,0)</f>
        <v>0</v>
      </c>
      <c r="AN134">
        <f>IF(P134="사용자항목12",L134,0)</f>
        <v>0</v>
      </c>
      <c r="AO134">
        <f>IF(P134="사용자항목13",L134,0)</f>
        <v>0</v>
      </c>
      <c r="AP134">
        <f>IF(P134="사용자항목14",L134,0)</f>
        <v>0</v>
      </c>
      <c r="AQ134">
        <f>IF(P134="사용자항목15",L134,0)</f>
        <v>0</v>
      </c>
      <c r="AR134">
        <f>IF(P134="사용자항목16",L134,0)</f>
        <v>0</v>
      </c>
      <c r="AS134">
        <f>IF(P134="사용자항목17",L134,0)</f>
        <v>0</v>
      </c>
      <c r="AT134">
        <f>IF(P134="사용자항목18",L134,0)</f>
        <v>0</v>
      </c>
      <c r="AU134">
        <f>IF(P134="사용자항목19",L134,0)</f>
        <v>0</v>
      </c>
      <c r="AY134" s="1" t="s">
        <v>130</v>
      </c>
    </row>
    <row r="135" spans="1:51" ht="22.9" customHeight="1" x14ac:dyDescent="0.3">
      <c r="A135" s="5" t="s">
        <v>89</v>
      </c>
      <c r="B135" s="5" t="s">
        <v>25</v>
      </c>
      <c r="C135" s="7" t="s">
        <v>228</v>
      </c>
      <c r="D135" s="31">
        <v>4</v>
      </c>
      <c r="E135" s="34"/>
      <c r="F135" s="67">
        <f>ROUNDDOWN(D135*E135,0)</f>
        <v>0</v>
      </c>
      <c r="G135" s="66"/>
      <c r="H135" s="67">
        <f>ROUNDDOWN(D135*G135,0)</f>
        <v>0</v>
      </c>
      <c r="I135" s="66"/>
      <c r="J135" s="67">
        <f>ROUNDDOWN(D135*I135,0)</f>
        <v>0</v>
      </c>
      <c r="K135" s="67">
        <f t="shared" si="56"/>
        <v>0</v>
      </c>
      <c r="L135" s="67">
        <f t="shared" si="56"/>
        <v>0</v>
      </c>
      <c r="M135" s="14"/>
      <c r="O135" t="str">
        <f>""</f>
        <v/>
      </c>
      <c r="P135" s="1" t="s">
        <v>144</v>
      </c>
      <c r="Q135">
        <v>1</v>
      </c>
      <c r="R135">
        <f>IF(P135="기계경비",J135,0)</f>
        <v>0</v>
      </c>
      <c r="S135">
        <f>IF(P135="운반비",L135,0)</f>
        <v>0</v>
      </c>
      <c r="T135">
        <f>IF(P135="작업부산물",F135,0)</f>
        <v>0</v>
      </c>
      <c r="U135">
        <f>IF(P135="관급",F135,0)</f>
        <v>0</v>
      </c>
      <c r="V135">
        <f>IF(P135="외주비",J135,0)</f>
        <v>0</v>
      </c>
      <c r="W135">
        <f>IF(P135="장비비",J135,0)</f>
        <v>0</v>
      </c>
      <c r="X135">
        <f>IF(P135="폐기물처리비",L135,0)</f>
        <v>0</v>
      </c>
      <c r="Y135">
        <f>IF(P135="가설비",J135,0)</f>
        <v>0</v>
      </c>
      <c r="Z135">
        <f>IF(P135="잡비제외분",F135,0)</f>
        <v>0</v>
      </c>
      <c r="AA135">
        <f>IF(P135="사급자재대",L135,0)</f>
        <v>0</v>
      </c>
      <c r="AB135">
        <f>IF(P135="관급자재대",L135,0)</f>
        <v>0</v>
      </c>
      <c r="AC135">
        <f>IF(P135="사용자항목1",L135,0)</f>
        <v>0</v>
      </c>
      <c r="AD135">
        <f>IF(P135="사용자항목2",L135,0)</f>
        <v>0</v>
      </c>
      <c r="AE135">
        <f>IF(P135="안전관리비",L135,0)</f>
        <v>0</v>
      </c>
      <c r="AF135">
        <f>IF(P135="품질관리비",L135,0)</f>
        <v>0</v>
      </c>
      <c r="AG135">
        <f>IF(P135="작업부산물(철거해체)",L135,0)</f>
        <v>0</v>
      </c>
      <c r="AH135">
        <f>IF(P135="재해예방기술지도비",L135,0)</f>
        <v>0</v>
      </c>
      <c r="AI135">
        <f>IF(P135="사용자항목7",L135,0)</f>
        <v>0</v>
      </c>
      <c r="AJ135">
        <f>IF(P135="석면분담금",L135,0)</f>
        <v>0</v>
      </c>
      <c r="AK135">
        <f>IF(P135="임금채권부담금",L135,0)</f>
        <v>0</v>
      </c>
      <c r="AL135">
        <f>IF(P135="사용자항목10",L135,0)</f>
        <v>0</v>
      </c>
      <c r="AM135">
        <f>IF(P135="사용자항목11",L135,0)</f>
        <v>0</v>
      </c>
      <c r="AN135">
        <f>IF(P135="사용자항목12",L135,0)</f>
        <v>0</v>
      </c>
      <c r="AO135">
        <f>IF(P135="사용자항목13",L135,0)</f>
        <v>0</v>
      </c>
      <c r="AP135">
        <f>IF(P135="사용자항목14",L135,0)</f>
        <v>0</v>
      </c>
      <c r="AQ135">
        <f>IF(P135="사용자항목15",L135,0)</f>
        <v>0</v>
      </c>
      <c r="AR135">
        <f>IF(P135="사용자항목16",L135,0)</f>
        <v>0</v>
      </c>
      <c r="AS135">
        <f>IF(P135="사용자항목17",L135,0)</f>
        <v>0</v>
      </c>
      <c r="AT135">
        <f>IF(P135="사용자항목18",L135,0)</f>
        <v>0</v>
      </c>
      <c r="AU135">
        <f>IF(P135="사용자항목19",L135,0)</f>
        <v>0</v>
      </c>
      <c r="AY135" s="1" t="s">
        <v>130</v>
      </c>
    </row>
    <row r="136" spans="1:51" ht="22.9" customHeight="1" x14ac:dyDescent="0.3">
      <c r="A136" s="5" t="s">
        <v>131</v>
      </c>
      <c r="B136" s="5" t="s">
        <v>1</v>
      </c>
      <c r="C136" s="7" t="s">
        <v>219</v>
      </c>
      <c r="D136" s="31">
        <v>1.1000000000000001</v>
      </c>
      <c r="E136" s="34"/>
      <c r="F136" s="67">
        <f>ROUNDDOWN(D136*E136,0)</f>
        <v>0</v>
      </c>
      <c r="G136" s="66"/>
      <c r="H136" s="67">
        <f>ROUNDDOWN(D136*G136,0)</f>
        <v>0</v>
      </c>
      <c r="I136" s="66"/>
      <c r="J136" s="67">
        <f>ROUNDDOWN(D136*I136,0)</f>
        <v>0</v>
      </c>
      <c r="K136" s="67">
        <f t="shared" si="56"/>
        <v>0</v>
      </c>
      <c r="L136" s="67">
        <f t="shared" si="56"/>
        <v>0</v>
      </c>
      <c r="M136" s="8"/>
      <c r="O136" t="str">
        <f>"01"</f>
        <v>01</v>
      </c>
      <c r="P136" s="1" t="s">
        <v>144</v>
      </c>
      <c r="Q136">
        <v>1</v>
      </c>
      <c r="R136">
        <f>IF(P136="기계경비",J136,0)</f>
        <v>0</v>
      </c>
      <c r="S136">
        <f>IF(P136="운반비",L136,0)</f>
        <v>0</v>
      </c>
      <c r="T136">
        <f>IF(P136="작업부산물",F136,0)</f>
        <v>0</v>
      </c>
      <c r="U136">
        <f>IF(P136="관급",F136,0)</f>
        <v>0</v>
      </c>
      <c r="V136">
        <f>IF(P136="외주비",J136,0)</f>
        <v>0</v>
      </c>
      <c r="W136">
        <f>IF(P136="장비비",J136,0)</f>
        <v>0</v>
      </c>
      <c r="X136">
        <f>IF(P136="폐기물처리비",L136,0)</f>
        <v>0</v>
      </c>
      <c r="Y136">
        <f>IF(P136="가설비",J136,0)</f>
        <v>0</v>
      </c>
      <c r="Z136">
        <f>IF(P136="잡비제외분",F136,0)</f>
        <v>0</v>
      </c>
      <c r="AA136">
        <f>IF(P136="사급자재대",L136,0)</f>
        <v>0</v>
      </c>
      <c r="AB136">
        <f>IF(P136="관급자재대",L136,0)</f>
        <v>0</v>
      </c>
      <c r="AC136">
        <f>IF(P136="사용자항목1",L136,0)</f>
        <v>0</v>
      </c>
      <c r="AD136">
        <f>IF(P136="사용자항목2",L136,0)</f>
        <v>0</v>
      </c>
      <c r="AE136">
        <f>IF(P136="안전관리비",L136,0)</f>
        <v>0</v>
      </c>
      <c r="AF136">
        <f>IF(P136="품질관리비",L136,0)</f>
        <v>0</v>
      </c>
      <c r="AG136">
        <f>IF(P136="작업부산물(철거해체)",L136,0)</f>
        <v>0</v>
      </c>
      <c r="AH136">
        <f>IF(P136="재해예방기술지도비",L136,0)</f>
        <v>0</v>
      </c>
      <c r="AI136">
        <f>IF(P136="사용자항목7",L136,0)</f>
        <v>0</v>
      </c>
      <c r="AJ136">
        <f>IF(P136="석면분담금",L136,0)</f>
        <v>0</v>
      </c>
      <c r="AK136">
        <f>IF(P136="임금채권부담금",L136,0)</f>
        <v>0</v>
      </c>
      <c r="AL136">
        <f>IF(P136="사용자항목10",L136,0)</f>
        <v>0</v>
      </c>
      <c r="AM136">
        <f>IF(P136="사용자항목11",L136,0)</f>
        <v>0</v>
      </c>
      <c r="AN136">
        <f>IF(P136="사용자항목12",L136,0)</f>
        <v>0</v>
      </c>
      <c r="AO136">
        <f>IF(P136="사용자항목13",L136,0)</f>
        <v>0</v>
      </c>
      <c r="AP136">
        <f>IF(P136="사용자항목14",L136,0)</f>
        <v>0</v>
      </c>
      <c r="AQ136">
        <f>IF(P136="사용자항목15",L136,0)</f>
        <v>0</v>
      </c>
      <c r="AR136">
        <f>IF(P136="사용자항목16",L136,0)</f>
        <v>0</v>
      </c>
      <c r="AS136">
        <f>IF(P136="사용자항목17",L136,0)</f>
        <v>0</v>
      </c>
      <c r="AT136">
        <f>IF(P136="사용자항목18",L136,0)</f>
        <v>0</v>
      </c>
      <c r="AU136">
        <f>IF(P136="사용자항목19",L136,0)</f>
        <v>0</v>
      </c>
      <c r="AY136" s="1" t="s">
        <v>130</v>
      </c>
    </row>
    <row r="137" spans="1:51" ht="22.9" customHeight="1" x14ac:dyDescent="0.3">
      <c r="A137" s="6"/>
      <c r="B137" s="6"/>
      <c r="C137" s="13"/>
      <c r="D137" s="31"/>
      <c r="E137" s="34"/>
      <c r="F137" s="67"/>
      <c r="G137" s="66"/>
      <c r="H137" s="67"/>
      <c r="I137" s="66"/>
      <c r="J137" s="67"/>
      <c r="K137" s="67"/>
      <c r="L137" s="67"/>
      <c r="M137" s="8"/>
    </row>
    <row r="138" spans="1:51" ht="22.9" customHeight="1" x14ac:dyDescent="0.3">
      <c r="A138" s="6"/>
      <c r="B138" s="6"/>
      <c r="C138" s="13"/>
      <c r="D138" s="31"/>
      <c r="E138" s="34"/>
      <c r="F138" s="67"/>
      <c r="G138" s="66"/>
      <c r="H138" s="67"/>
      <c r="I138" s="66"/>
      <c r="J138" s="67"/>
      <c r="K138" s="67"/>
      <c r="L138" s="67"/>
      <c r="M138" s="8"/>
    </row>
    <row r="139" spans="1:51" ht="22.9" customHeight="1" x14ac:dyDescent="0.3">
      <c r="A139" s="6"/>
      <c r="B139" s="6"/>
      <c r="C139" s="13"/>
      <c r="D139" s="31"/>
      <c r="E139" s="34"/>
      <c r="F139" s="67"/>
      <c r="G139" s="66"/>
      <c r="H139" s="67"/>
      <c r="I139" s="66"/>
      <c r="J139" s="67"/>
      <c r="K139" s="67"/>
      <c r="L139" s="67"/>
      <c r="M139" s="8"/>
    </row>
    <row r="140" spans="1:51" ht="22.9" customHeight="1" x14ac:dyDescent="0.3">
      <c r="A140" s="6"/>
      <c r="B140" s="6"/>
      <c r="C140" s="13"/>
      <c r="D140" s="31"/>
      <c r="E140" s="26"/>
      <c r="F140" s="26"/>
      <c r="G140" s="26"/>
      <c r="H140" s="26"/>
      <c r="I140" s="26"/>
      <c r="J140" s="26"/>
      <c r="K140" s="26"/>
      <c r="L140" s="26"/>
      <c r="M140" s="8"/>
    </row>
    <row r="141" spans="1:51" ht="22.9" customHeight="1" x14ac:dyDescent="0.3">
      <c r="A141" s="6"/>
      <c r="B141" s="6"/>
      <c r="C141" s="13"/>
      <c r="D141" s="31"/>
      <c r="E141" s="26"/>
      <c r="F141" s="26"/>
      <c r="G141" s="26"/>
      <c r="H141" s="26"/>
      <c r="I141" s="26"/>
      <c r="J141" s="26"/>
      <c r="K141" s="26"/>
      <c r="L141" s="26"/>
      <c r="M141" s="8"/>
    </row>
    <row r="142" spans="1:51" ht="22.9" customHeight="1" x14ac:dyDescent="0.3">
      <c r="A142" s="6"/>
      <c r="B142" s="6"/>
      <c r="C142" s="13"/>
      <c r="D142" s="31"/>
      <c r="E142" s="26"/>
      <c r="F142" s="26"/>
      <c r="G142" s="26"/>
      <c r="H142" s="26"/>
      <c r="I142" s="26"/>
      <c r="J142" s="26"/>
      <c r="K142" s="26"/>
      <c r="L142" s="26"/>
      <c r="M142" s="8"/>
    </row>
    <row r="143" spans="1:51" ht="22.9" customHeight="1" x14ac:dyDescent="0.3">
      <c r="A143" s="6"/>
      <c r="B143" s="6"/>
      <c r="C143" s="13"/>
      <c r="D143" s="31"/>
      <c r="E143" s="26"/>
      <c r="F143" s="26"/>
      <c r="G143" s="26"/>
      <c r="H143" s="26"/>
      <c r="I143" s="26"/>
      <c r="J143" s="26"/>
      <c r="K143" s="26"/>
      <c r="L143" s="26"/>
      <c r="M143" s="8"/>
    </row>
    <row r="144" spans="1:51" ht="22.9" customHeight="1" x14ac:dyDescent="0.3">
      <c r="A144" s="6"/>
      <c r="B144" s="6"/>
      <c r="C144" s="13"/>
      <c r="D144" s="31"/>
      <c r="E144" s="26"/>
      <c r="F144" s="26"/>
      <c r="G144" s="26"/>
      <c r="H144" s="26"/>
      <c r="I144" s="26"/>
      <c r="J144" s="26"/>
      <c r="K144" s="26"/>
      <c r="L144" s="26"/>
      <c r="M144" s="8"/>
    </row>
    <row r="145" spans="1:51" ht="22.9" customHeight="1" x14ac:dyDescent="0.3">
      <c r="A145" s="6"/>
      <c r="B145" s="6"/>
      <c r="C145" s="13"/>
      <c r="D145" s="31"/>
      <c r="E145" s="26"/>
      <c r="F145" s="26"/>
      <c r="G145" s="26"/>
      <c r="H145" s="26"/>
      <c r="I145" s="26"/>
      <c r="J145" s="26"/>
      <c r="K145" s="26"/>
      <c r="L145" s="26"/>
      <c r="M145" s="8"/>
    </row>
    <row r="146" spans="1:51" ht="22.9" customHeight="1" x14ac:dyDescent="0.3">
      <c r="A146" s="6"/>
      <c r="B146" s="6"/>
      <c r="C146" s="13"/>
      <c r="D146" s="31"/>
      <c r="E146" s="26"/>
      <c r="F146" s="26"/>
      <c r="G146" s="26"/>
      <c r="H146" s="26"/>
      <c r="I146" s="26"/>
      <c r="J146" s="26"/>
      <c r="K146" s="26"/>
      <c r="L146" s="26"/>
      <c r="M146" s="8"/>
    </row>
    <row r="147" spans="1:51" ht="22.9" customHeight="1" x14ac:dyDescent="0.3">
      <c r="A147" s="6"/>
      <c r="B147" s="6"/>
      <c r="C147" s="13"/>
      <c r="D147" s="31"/>
      <c r="E147" s="26"/>
      <c r="F147" s="26"/>
      <c r="G147" s="26"/>
      <c r="H147" s="26"/>
      <c r="I147" s="26"/>
      <c r="J147" s="26"/>
      <c r="K147" s="26"/>
      <c r="L147" s="26"/>
      <c r="M147" s="8"/>
    </row>
    <row r="148" spans="1:51" ht="22.9" customHeight="1" x14ac:dyDescent="0.3">
      <c r="A148" s="9" t="s">
        <v>133</v>
      </c>
      <c r="B148" s="10"/>
      <c r="C148" s="11"/>
      <c r="D148" s="32"/>
      <c r="E148" s="28"/>
      <c r="F148" s="28">
        <f>ROUNDDOWN(SUMIF(Q134:Q147,"1",F134:F147),0)</f>
        <v>0</v>
      </c>
      <c r="G148" s="28"/>
      <c r="H148" s="28">
        <f>ROUNDDOWN(SUMIF(Q134:Q147,"1",H134:H147),0)</f>
        <v>0</v>
      </c>
      <c r="I148" s="28"/>
      <c r="J148" s="28">
        <f>ROUNDDOWN(SUMIF(Q134:Q147,"1",J134:J147),0)</f>
        <v>0</v>
      </c>
      <c r="K148" s="28"/>
      <c r="L148" s="28">
        <f>F148+H148+J148</f>
        <v>0</v>
      </c>
      <c r="M148" s="28"/>
      <c r="R148">
        <f t="shared" ref="R148:AY148" si="57">ROUNDDOWN(SUM(R134:R136),0)</f>
        <v>0</v>
      </c>
      <c r="S148">
        <f t="shared" si="57"/>
        <v>0</v>
      </c>
      <c r="T148">
        <f t="shared" si="57"/>
        <v>0</v>
      </c>
      <c r="U148">
        <f t="shared" si="57"/>
        <v>0</v>
      </c>
      <c r="V148">
        <f t="shared" si="57"/>
        <v>0</v>
      </c>
      <c r="W148">
        <f t="shared" si="57"/>
        <v>0</v>
      </c>
      <c r="X148">
        <f t="shared" si="57"/>
        <v>0</v>
      </c>
      <c r="Y148">
        <f t="shared" si="57"/>
        <v>0</v>
      </c>
      <c r="Z148">
        <f t="shared" si="57"/>
        <v>0</v>
      </c>
      <c r="AA148">
        <f t="shared" si="57"/>
        <v>0</v>
      </c>
      <c r="AB148">
        <f t="shared" si="57"/>
        <v>0</v>
      </c>
      <c r="AC148">
        <f t="shared" si="57"/>
        <v>0</v>
      </c>
      <c r="AD148">
        <f t="shared" si="57"/>
        <v>0</v>
      </c>
      <c r="AE148">
        <f t="shared" si="57"/>
        <v>0</v>
      </c>
      <c r="AF148">
        <f t="shared" si="57"/>
        <v>0</v>
      </c>
      <c r="AG148">
        <f t="shared" si="57"/>
        <v>0</v>
      </c>
      <c r="AH148">
        <f t="shared" si="57"/>
        <v>0</v>
      </c>
      <c r="AI148">
        <f t="shared" si="57"/>
        <v>0</v>
      </c>
      <c r="AJ148">
        <f t="shared" si="57"/>
        <v>0</v>
      </c>
      <c r="AK148">
        <f t="shared" si="57"/>
        <v>0</v>
      </c>
      <c r="AL148">
        <f t="shared" si="57"/>
        <v>0</v>
      </c>
      <c r="AM148">
        <f t="shared" si="57"/>
        <v>0</v>
      </c>
      <c r="AN148">
        <f t="shared" si="57"/>
        <v>0</v>
      </c>
      <c r="AO148">
        <f t="shared" si="57"/>
        <v>0</v>
      </c>
      <c r="AP148">
        <f t="shared" si="57"/>
        <v>0</v>
      </c>
      <c r="AQ148">
        <f t="shared" si="57"/>
        <v>0</v>
      </c>
      <c r="AR148">
        <f t="shared" si="57"/>
        <v>0</v>
      </c>
      <c r="AS148">
        <f t="shared" si="57"/>
        <v>0</v>
      </c>
      <c r="AT148">
        <f t="shared" si="57"/>
        <v>0</v>
      </c>
      <c r="AU148">
        <f t="shared" si="57"/>
        <v>0</v>
      </c>
      <c r="AV148">
        <f t="shared" si="57"/>
        <v>0</v>
      </c>
      <c r="AW148">
        <f t="shared" si="57"/>
        <v>0</v>
      </c>
      <c r="AX148">
        <f t="shared" si="57"/>
        <v>0</v>
      </c>
      <c r="AY148">
        <f t="shared" si="57"/>
        <v>0</v>
      </c>
    </row>
    <row r="149" spans="1:51" ht="22.9" customHeight="1" x14ac:dyDescent="0.3">
      <c r="A149" s="61" t="s">
        <v>70</v>
      </c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</row>
    <row r="150" spans="1:51" ht="22.9" customHeight="1" x14ac:dyDescent="0.3">
      <c r="A150" s="5" t="s">
        <v>48</v>
      </c>
      <c r="B150" s="5" t="s">
        <v>172</v>
      </c>
      <c r="C150" s="7" t="s">
        <v>207</v>
      </c>
      <c r="D150" s="31">
        <v>23.3</v>
      </c>
      <c r="E150" s="34"/>
      <c r="F150" s="67">
        <f>ROUNDDOWN(D150*E150,0)</f>
        <v>0</v>
      </c>
      <c r="G150" s="66"/>
      <c r="H150" s="67">
        <f>ROUNDDOWN(D150*G150,0)</f>
        <v>0</v>
      </c>
      <c r="I150" s="66"/>
      <c r="J150" s="67">
        <f>ROUNDDOWN(D150*I150,0)</f>
        <v>0</v>
      </c>
      <c r="K150" s="67">
        <f>E150+G150+I150</f>
        <v>0</v>
      </c>
      <c r="L150" s="67">
        <f>F150+H150+J150</f>
        <v>0</v>
      </c>
      <c r="M150" s="14"/>
      <c r="O150" t="str">
        <f>""</f>
        <v/>
      </c>
      <c r="P150" s="1" t="s">
        <v>144</v>
      </c>
      <c r="Q150">
        <v>1</v>
      </c>
      <c r="R150">
        <f>IF(P150="기계경비",J150,0)</f>
        <v>0</v>
      </c>
      <c r="S150">
        <f>IF(P150="운반비",L150,0)</f>
        <v>0</v>
      </c>
      <c r="T150">
        <f>IF(P150="작업부산물",F150,0)</f>
        <v>0</v>
      </c>
      <c r="U150">
        <f>IF(P150="관급",F150,0)</f>
        <v>0</v>
      </c>
      <c r="V150">
        <f>IF(P150="외주비",J150,0)</f>
        <v>0</v>
      </c>
      <c r="W150">
        <f>IF(P150="장비비",J150,0)</f>
        <v>0</v>
      </c>
      <c r="X150">
        <f>IF(P150="폐기물처리비",L150,0)</f>
        <v>0</v>
      </c>
      <c r="Y150">
        <f>IF(P150="가설비",J150,0)</f>
        <v>0</v>
      </c>
      <c r="Z150">
        <f>IF(P150="잡비제외분",F150,0)</f>
        <v>0</v>
      </c>
      <c r="AA150">
        <f>IF(P150="사급자재대",L150,0)</f>
        <v>0</v>
      </c>
      <c r="AB150">
        <f>IF(P150="관급자재대",L150,0)</f>
        <v>0</v>
      </c>
      <c r="AC150">
        <f>IF(P150="사용자항목1",L150,0)</f>
        <v>0</v>
      </c>
      <c r="AD150">
        <f>IF(P150="사용자항목2",L150,0)</f>
        <v>0</v>
      </c>
      <c r="AE150">
        <f>IF(P150="안전관리비",L150,0)</f>
        <v>0</v>
      </c>
      <c r="AF150">
        <f>IF(P150="품질관리비",L150,0)</f>
        <v>0</v>
      </c>
      <c r="AG150">
        <f>IF(P150="작업부산물(철거해체)",L150,0)</f>
        <v>0</v>
      </c>
      <c r="AH150">
        <f>IF(P150="재해예방기술지도비",L150,0)</f>
        <v>0</v>
      </c>
      <c r="AI150">
        <f>IF(P150="사용자항목7",L150,0)</f>
        <v>0</v>
      </c>
      <c r="AJ150">
        <f>IF(P150="석면분담금",L150,0)</f>
        <v>0</v>
      </c>
      <c r="AK150">
        <f>IF(P150="임금채권부담금",L150,0)</f>
        <v>0</v>
      </c>
      <c r="AL150">
        <f>IF(P150="사용자항목10",L150,0)</f>
        <v>0</v>
      </c>
      <c r="AM150">
        <f>IF(P150="사용자항목11",L150,0)</f>
        <v>0</v>
      </c>
      <c r="AN150">
        <f>IF(P150="사용자항목12",L150,0)</f>
        <v>0</v>
      </c>
      <c r="AO150">
        <f>IF(P150="사용자항목13",L150,0)</f>
        <v>0</v>
      </c>
      <c r="AP150">
        <f>IF(P150="사용자항목14",L150,0)</f>
        <v>0</v>
      </c>
      <c r="AQ150">
        <f>IF(P150="사용자항목15",L150,0)</f>
        <v>0</v>
      </c>
      <c r="AR150">
        <f>IF(P150="사용자항목16",L150,0)</f>
        <v>0</v>
      </c>
      <c r="AS150">
        <f>IF(P150="사용자항목17",L150,0)</f>
        <v>0</v>
      </c>
      <c r="AT150">
        <f>IF(P150="사용자항목18",L150,0)</f>
        <v>0</v>
      </c>
      <c r="AU150">
        <f>IF(P150="사용자항목19",L150,0)</f>
        <v>0</v>
      </c>
      <c r="AY150" s="1" t="s">
        <v>90</v>
      </c>
    </row>
    <row r="151" spans="1:51" ht="22.9" customHeight="1" x14ac:dyDescent="0.3">
      <c r="A151" s="5" t="s">
        <v>91</v>
      </c>
      <c r="B151" s="5" t="s">
        <v>92</v>
      </c>
      <c r="C151" s="7" t="s">
        <v>207</v>
      </c>
      <c r="D151" s="31">
        <v>2.12</v>
      </c>
      <c r="E151" s="34"/>
      <c r="F151" s="67">
        <f>ROUNDDOWN(D151*E151,0)</f>
        <v>0</v>
      </c>
      <c r="G151" s="66"/>
      <c r="H151" s="67">
        <f>ROUNDDOWN(D151*G151,0)</f>
        <v>0</v>
      </c>
      <c r="I151" s="66"/>
      <c r="J151" s="67">
        <f>ROUNDDOWN(D151*I151,0)</f>
        <v>0</v>
      </c>
      <c r="K151" s="67">
        <f>E151+G151+I151</f>
        <v>0</v>
      </c>
      <c r="L151" s="67">
        <f>F151+H151+J151</f>
        <v>0</v>
      </c>
      <c r="M151" s="14"/>
      <c r="O151" t="str">
        <f>""</f>
        <v/>
      </c>
      <c r="P151" s="1" t="s">
        <v>144</v>
      </c>
      <c r="Q151">
        <v>1</v>
      </c>
      <c r="R151">
        <f>IF(P151="기계경비",J151,0)</f>
        <v>0</v>
      </c>
      <c r="S151">
        <f>IF(P151="운반비",L151,0)</f>
        <v>0</v>
      </c>
      <c r="T151">
        <f>IF(P151="작업부산물",F151,0)</f>
        <v>0</v>
      </c>
      <c r="U151">
        <f>IF(P151="관급",F151,0)</f>
        <v>0</v>
      </c>
      <c r="V151">
        <f>IF(P151="외주비",J151,0)</f>
        <v>0</v>
      </c>
      <c r="W151">
        <f>IF(P151="장비비",J151,0)</f>
        <v>0</v>
      </c>
      <c r="X151">
        <f>IF(P151="폐기물처리비",L151,0)</f>
        <v>0</v>
      </c>
      <c r="Y151">
        <f>IF(P151="가설비",J151,0)</f>
        <v>0</v>
      </c>
      <c r="Z151">
        <f>IF(P151="잡비제외분",F151,0)</f>
        <v>0</v>
      </c>
      <c r="AA151">
        <f>IF(P151="사급자재대",L151,0)</f>
        <v>0</v>
      </c>
      <c r="AB151">
        <f>IF(P151="관급자재대",L151,0)</f>
        <v>0</v>
      </c>
      <c r="AC151">
        <f>IF(P151="사용자항목1",L151,0)</f>
        <v>0</v>
      </c>
      <c r="AD151">
        <f>IF(P151="사용자항목2",L151,0)</f>
        <v>0</v>
      </c>
      <c r="AE151">
        <f>IF(P151="안전관리비",L151,0)</f>
        <v>0</v>
      </c>
      <c r="AF151">
        <f>IF(P151="품질관리비",L151,0)</f>
        <v>0</v>
      </c>
      <c r="AG151">
        <f>IF(P151="작업부산물(철거해체)",L151,0)</f>
        <v>0</v>
      </c>
      <c r="AH151">
        <f>IF(P151="재해예방기술지도비",L151,0)</f>
        <v>0</v>
      </c>
      <c r="AI151">
        <f>IF(P151="사용자항목7",L151,0)</f>
        <v>0</v>
      </c>
      <c r="AJ151">
        <f>IF(P151="석면분담금",L151,0)</f>
        <v>0</v>
      </c>
      <c r="AK151">
        <f>IF(P151="임금채권부담금",L151,0)</f>
        <v>0</v>
      </c>
      <c r="AL151">
        <f>IF(P151="사용자항목10",L151,0)</f>
        <v>0</v>
      </c>
      <c r="AM151">
        <f>IF(P151="사용자항목11",L151,0)</f>
        <v>0</v>
      </c>
      <c r="AN151">
        <f>IF(P151="사용자항목12",L151,0)</f>
        <v>0</v>
      </c>
      <c r="AO151">
        <f>IF(P151="사용자항목13",L151,0)</f>
        <v>0</v>
      </c>
      <c r="AP151">
        <f>IF(P151="사용자항목14",L151,0)</f>
        <v>0</v>
      </c>
      <c r="AQ151">
        <f>IF(P151="사용자항목15",L151,0)</f>
        <v>0</v>
      </c>
      <c r="AR151">
        <f>IF(P151="사용자항목16",L151,0)</f>
        <v>0</v>
      </c>
      <c r="AS151">
        <f>IF(P151="사용자항목17",L151,0)</f>
        <v>0</v>
      </c>
      <c r="AT151">
        <f>IF(P151="사용자항목18",L151,0)</f>
        <v>0</v>
      </c>
      <c r="AU151">
        <f>IF(P151="사용자항목19",L151,0)</f>
        <v>0</v>
      </c>
      <c r="AY151" s="1" t="s">
        <v>130</v>
      </c>
    </row>
    <row r="152" spans="1:51" ht="22.9" customHeight="1" x14ac:dyDescent="0.3">
      <c r="A152" s="6"/>
      <c r="B152" s="6"/>
      <c r="C152" s="13"/>
      <c r="D152" s="31"/>
      <c r="E152" s="34"/>
      <c r="F152" s="67"/>
      <c r="G152" s="66"/>
      <c r="H152" s="67"/>
      <c r="I152" s="66"/>
      <c r="J152" s="67"/>
      <c r="K152" s="67"/>
      <c r="L152" s="67"/>
      <c r="M152" s="8"/>
    </row>
    <row r="153" spans="1:51" ht="22.9" customHeight="1" x14ac:dyDescent="0.3">
      <c r="A153" s="6"/>
      <c r="B153" s="6"/>
      <c r="C153" s="13"/>
      <c r="D153" s="31"/>
      <c r="E153" s="34"/>
      <c r="F153" s="67"/>
      <c r="G153" s="66"/>
      <c r="H153" s="67"/>
      <c r="I153" s="66"/>
      <c r="J153" s="67"/>
      <c r="K153" s="67"/>
      <c r="L153" s="67"/>
      <c r="M153" s="8"/>
    </row>
    <row r="154" spans="1:51" ht="22.9" customHeight="1" x14ac:dyDescent="0.3">
      <c r="A154" s="6"/>
      <c r="B154" s="6"/>
      <c r="C154" s="13"/>
      <c r="D154" s="31"/>
      <c r="E154" s="26"/>
      <c r="F154" s="26"/>
      <c r="G154" s="26"/>
      <c r="H154" s="26"/>
      <c r="I154" s="26"/>
      <c r="J154" s="26"/>
      <c r="K154" s="26"/>
      <c r="L154" s="26"/>
      <c r="M154" s="8"/>
    </row>
    <row r="155" spans="1:51" ht="22.9" customHeight="1" x14ac:dyDescent="0.3">
      <c r="A155" s="6"/>
      <c r="B155" s="6"/>
      <c r="C155" s="13"/>
      <c r="D155" s="31"/>
      <c r="E155" s="26"/>
      <c r="F155" s="26"/>
      <c r="G155" s="26"/>
      <c r="H155" s="26"/>
      <c r="I155" s="26"/>
      <c r="J155" s="26"/>
      <c r="K155" s="26"/>
      <c r="L155" s="26"/>
      <c r="M155" s="8"/>
    </row>
    <row r="156" spans="1:51" ht="22.9" customHeight="1" x14ac:dyDescent="0.3">
      <c r="A156" s="6"/>
      <c r="B156" s="6"/>
      <c r="C156" s="13"/>
      <c r="D156" s="31"/>
      <c r="E156" s="26"/>
      <c r="F156" s="26"/>
      <c r="G156" s="26"/>
      <c r="H156" s="26"/>
      <c r="I156" s="26"/>
      <c r="J156" s="26"/>
      <c r="K156" s="26"/>
      <c r="L156" s="26"/>
      <c r="M156" s="8"/>
    </row>
    <row r="157" spans="1:51" ht="22.9" customHeight="1" x14ac:dyDescent="0.3">
      <c r="A157" s="6"/>
      <c r="B157" s="6"/>
      <c r="C157" s="13"/>
      <c r="D157" s="31"/>
      <c r="E157" s="26"/>
      <c r="F157" s="26"/>
      <c r="G157" s="26"/>
      <c r="H157" s="26"/>
      <c r="I157" s="26"/>
      <c r="J157" s="26"/>
      <c r="K157" s="26"/>
      <c r="L157" s="26"/>
      <c r="M157" s="8"/>
    </row>
    <row r="158" spans="1:51" ht="22.9" customHeight="1" x14ac:dyDescent="0.3">
      <c r="A158" s="6"/>
      <c r="B158" s="6"/>
      <c r="C158" s="13"/>
      <c r="D158" s="31"/>
      <c r="E158" s="26"/>
      <c r="F158" s="26"/>
      <c r="G158" s="26"/>
      <c r="H158" s="26"/>
      <c r="I158" s="26"/>
      <c r="J158" s="26"/>
      <c r="K158" s="26"/>
      <c r="L158" s="26"/>
      <c r="M158" s="8"/>
    </row>
    <row r="159" spans="1:51" ht="22.9" customHeight="1" x14ac:dyDescent="0.3">
      <c r="A159" s="6"/>
      <c r="B159" s="6"/>
      <c r="C159" s="13"/>
      <c r="D159" s="31"/>
      <c r="E159" s="26"/>
      <c r="F159" s="26"/>
      <c r="G159" s="26"/>
      <c r="H159" s="26"/>
      <c r="I159" s="26"/>
      <c r="J159" s="26"/>
      <c r="K159" s="26"/>
      <c r="L159" s="26"/>
      <c r="M159" s="8"/>
    </row>
    <row r="160" spans="1:51" ht="22.9" customHeight="1" x14ac:dyDescent="0.3">
      <c r="A160" s="6"/>
      <c r="B160" s="6"/>
      <c r="C160" s="13"/>
      <c r="D160" s="31"/>
      <c r="E160" s="26"/>
      <c r="F160" s="26"/>
      <c r="G160" s="26"/>
      <c r="H160" s="26"/>
      <c r="I160" s="26"/>
      <c r="J160" s="26"/>
      <c r="K160" s="26"/>
      <c r="L160" s="26"/>
      <c r="M160" s="8"/>
    </row>
    <row r="161" spans="1:51" ht="22.9" customHeight="1" x14ac:dyDescent="0.3">
      <c r="A161" s="6"/>
      <c r="B161" s="6"/>
      <c r="C161" s="13"/>
      <c r="D161" s="31"/>
      <c r="E161" s="26"/>
      <c r="F161" s="26"/>
      <c r="G161" s="26"/>
      <c r="H161" s="26"/>
      <c r="I161" s="26"/>
      <c r="J161" s="26"/>
      <c r="K161" s="26"/>
      <c r="L161" s="26"/>
      <c r="M161" s="8"/>
    </row>
    <row r="162" spans="1:51" ht="22.9" customHeight="1" x14ac:dyDescent="0.3">
      <c r="A162" s="6"/>
      <c r="B162" s="6"/>
      <c r="C162" s="13"/>
      <c r="D162" s="31"/>
      <c r="E162" s="26"/>
      <c r="F162" s="26"/>
      <c r="G162" s="26"/>
      <c r="H162" s="26"/>
      <c r="I162" s="26"/>
      <c r="J162" s="26"/>
      <c r="K162" s="26"/>
      <c r="L162" s="26"/>
      <c r="M162" s="8"/>
    </row>
    <row r="163" spans="1:51" ht="22.9" customHeight="1" x14ac:dyDescent="0.3">
      <c r="A163" s="6"/>
      <c r="B163" s="6"/>
      <c r="C163" s="13"/>
      <c r="D163" s="31"/>
      <c r="E163" s="26"/>
      <c r="F163" s="26"/>
      <c r="G163" s="26"/>
      <c r="H163" s="26"/>
      <c r="I163" s="26"/>
      <c r="J163" s="26"/>
      <c r="K163" s="26"/>
      <c r="L163" s="26"/>
      <c r="M163" s="8"/>
    </row>
    <row r="164" spans="1:51" ht="22.9" customHeight="1" x14ac:dyDescent="0.3">
      <c r="A164" s="9" t="s">
        <v>133</v>
      </c>
      <c r="B164" s="10"/>
      <c r="C164" s="11"/>
      <c r="D164" s="32"/>
      <c r="E164" s="28"/>
      <c r="F164" s="28">
        <f>ROUNDDOWN(SUMIF(Q150:Q163,"1",F150:F163),0)</f>
        <v>0</v>
      </c>
      <c r="G164" s="28"/>
      <c r="H164" s="28">
        <f>ROUNDDOWN(SUMIF(Q150:Q163,"1",H150:H163),0)</f>
        <v>0</v>
      </c>
      <c r="I164" s="28"/>
      <c r="J164" s="28">
        <f>ROUNDDOWN(SUMIF(Q150:Q163,"1",J150:J163),0)</f>
        <v>0</v>
      </c>
      <c r="K164" s="28"/>
      <c r="L164" s="28">
        <f>F164+H164+J164</f>
        <v>0</v>
      </c>
      <c r="M164" s="28"/>
      <c r="R164">
        <f t="shared" ref="R164:AY164" si="58">ROUNDDOWN(SUM(R150:R151),0)</f>
        <v>0</v>
      </c>
      <c r="S164">
        <f t="shared" si="58"/>
        <v>0</v>
      </c>
      <c r="T164">
        <f t="shared" si="58"/>
        <v>0</v>
      </c>
      <c r="U164">
        <f t="shared" si="58"/>
        <v>0</v>
      </c>
      <c r="V164">
        <f t="shared" si="58"/>
        <v>0</v>
      </c>
      <c r="W164">
        <f t="shared" si="58"/>
        <v>0</v>
      </c>
      <c r="X164">
        <f t="shared" si="58"/>
        <v>0</v>
      </c>
      <c r="Y164">
        <f t="shared" si="58"/>
        <v>0</v>
      </c>
      <c r="Z164">
        <f t="shared" si="58"/>
        <v>0</v>
      </c>
      <c r="AA164">
        <f t="shared" si="58"/>
        <v>0</v>
      </c>
      <c r="AB164">
        <f t="shared" si="58"/>
        <v>0</v>
      </c>
      <c r="AC164">
        <f t="shared" si="58"/>
        <v>0</v>
      </c>
      <c r="AD164">
        <f t="shared" si="58"/>
        <v>0</v>
      </c>
      <c r="AE164">
        <f t="shared" si="58"/>
        <v>0</v>
      </c>
      <c r="AF164">
        <f t="shared" si="58"/>
        <v>0</v>
      </c>
      <c r="AG164">
        <f t="shared" si="58"/>
        <v>0</v>
      </c>
      <c r="AH164">
        <f t="shared" si="58"/>
        <v>0</v>
      </c>
      <c r="AI164">
        <f t="shared" si="58"/>
        <v>0</v>
      </c>
      <c r="AJ164">
        <f t="shared" si="58"/>
        <v>0</v>
      </c>
      <c r="AK164">
        <f t="shared" si="58"/>
        <v>0</v>
      </c>
      <c r="AL164">
        <f t="shared" si="58"/>
        <v>0</v>
      </c>
      <c r="AM164">
        <f t="shared" si="58"/>
        <v>0</v>
      </c>
      <c r="AN164">
        <f t="shared" si="58"/>
        <v>0</v>
      </c>
      <c r="AO164">
        <f t="shared" si="58"/>
        <v>0</v>
      </c>
      <c r="AP164">
        <f t="shared" si="58"/>
        <v>0</v>
      </c>
      <c r="AQ164">
        <f t="shared" si="58"/>
        <v>0</v>
      </c>
      <c r="AR164">
        <f t="shared" si="58"/>
        <v>0</v>
      </c>
      <c r="AS164">
        <f t="shared" si="58"/>
        <v>0</v>
      </c>
      <c r="AT164">
        <f t="shared" si="58"/>
        <v>0</v>
      </c>
      <c r="AU164">
        <f t="shared" si="58"/>
        <v>0</v>
      </c>
      <c r="AV164">
        <f t="shared" si="58"/>
        <v>0</v>
      </c>
      <c r="AW164">
        <f t="shared" si="58"/>
        <v>0</v>
      </c>
      <c r="AX164">
        <f t="shared" si="58"/>
        <v>0</v>
      </c>
      <c r="AY164">
        <f t="shared" si="58"/>
        <v>0</v>
      </c>
    </row>
    <row r="165" spans="1:51" ht="22.9" customHeight="1" x14ac:dyDescent="0.3">
      <c r="A165" s="61" t="s">
        <v>16</v>
      </c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</row>
    <row r="166" spans="1:51" ht="22.9" customHeight="1" x14ac:dyDescent="0.3">
      <c r="A166" s="5" t="s">
        <v>195</v>
      </c>
      <c r="B166" s="5" t="s">
        <v>68</v>
      </c>
      <c r="C166" s="7" t="s">
        <v>228</v>
      </c>
      <c r="D166" s="31">
        <v>2</v>
      </c>
      <c r="E166" s="34"/>
      <c r="F166" s="67">
        <f>ROUNDDOWN(D166*E166,0)</f>
        <v>0</v>
      </c>
      <c r="G166" s="66"/>
      <c r="H166" s="67">
        <f>ROUNDDOWN(D166*G166,0)</f>
        <v>0</v>
      </c>
      <c r="I166" s="66"/>
      <c r="J166" s="67">
        <f>ROUNDDOWN(D166*I166,0)</f>
        <v>0</v>
      </c>
      <c r="K166" s="67">
        <f t="shared" ref="K166:L170" si="59">E166+G166+I166</f>
        <v>0</v>
      </c>
      <c r="L166" s="67">
        <f t="shared" si="59"/>
        <v>0</v>
      </c>
      <c r="M166" s="14"/>
      <c r="O166" t="str">
        <f>""</f>
        <v/>
      </c>
      <c r="P166" s="1" t="s">
        <v>144</v>
      </c>
      <c r="Q166">
        <v>1</v>
      </c>
      <c r="R166">
        <f>IF(P166="기계경비",J166,0)</f>
        <v>0</v>
      </c>
      <c r="S166">
        <f>IF(P166="운반비",L166,0)</f>
        <v>0</v>
      </c>
      <c r="T166">
        <f>IF(P166="작업부산물",F166,0)</f>
        <v>0</v>
      </c>
      <c r="U166">
        <f>IF(P166="관급",F166,0)</f>
        <v>0</v>
      </c>
      <c r="V166">
        <f>IF(P166="외주비",J166,0)</f>
        <v>0</v>
      </c>
      <c r="W166">
        <f>IF(P166="장비비",J166,0)</f>
        <v>0</v>
      </c>
      <c r="X166">
        <f>IF(P166="폐기물처리비",L166,0)</f>
        <v>0</v>
      </c>
      <c r="Y166">
        <f>IF(P166="가설비",J166,0)</f>
        <v>0</v>
      </c>
      <c r="Z166">
        <f>IF(P166="잡비제외분",F166,0)</f>
        <v>0</v>
      </c>
      <c r="AA166">
        <f>IF(P166="사급자재대",L166,0)</f>
        <v>0</v>
      </c>
      <c r="AB166">
        <f>IF(P166="관급자재대",L166,0)</f>
        <v>0</v>
      </c>
      <c r="AC166">
        <f>IF(P166="사용자항목1",L166,0)</f>
        <v>0</v>
      </c>
      <c r="AD166">
        <f>IF(P166="사용자항목2",L166,0)</f>
        <v>0</v>
      </c>
      <c r="AE166">
        <f>IF(P166="안전관리비",L166,0)</f>
        <v>0</v>
      </c>
      <c r="AF166">
        <f>IF(P166="품질관리비",L166,0)</f>
        <v>0</v>
      </c>
      <c r="AG166">
        <f>IF(P166="작업부산물(철거해체)",L166,0)</f>
        <v>0</v>
      </c>
      <c r="AH166">
        <f>IF(P166="재해예방기술지도비",L166,0)</f>
        <v>0</v>
      </c>
      <c r="AI166">
        <f>IF(P166="사용자항목7",L166,0)</f>
        <v>0</v>
      </c>
      <c r="AJ166">
        <f>IF(P166="석면분담금",L166,0)</f>
        <v>0</v>
      </c>
      <c r="AK166">
        <f>IF(P166="임금채권부담금",L166,0)</f>
        <v>0</v>
      </c>
      <c r="AL166">
        <f>IF(P166="사용자항목10",L166,0)</f>
        <v>0</v>
      </c>
      <c r="AM166">
        <f>IF(P166="사용자항목11",L166,0)</f>
        <v>0</v>
      </c>
      <c r="AN166">
        <f>IF(P166="사용자항목12",L166,0)</f>
        <v>0</v>
      </c>
      <c r="AO166">
        <f>IF(P166="사용자항목13",L166,0)</f>
        <v>0</v>
      </c>
      <c r="AP166">
        <f>IF(P166="사용자항목14",L166,0)</f>
        <v>0</v>
      </c>
      <c r="AQ166">
        <f>IF(P166="사용자항목15",L166,0)</f>
        <v>0</v>
      </c>
      <c r="AR166">
        <f>IF(P166="사용자항목16",L166,0)</f>
        <v>0</v>
      </c>
      <c r="AS166">
        <f>IF(P166="사용자항목17",L166,0)</f>
        <v>0</v>
      </c>
      <c r="AT166">
        <f>IF(P166="사용자항목18",L166,0)</f>
        <v>0</v>
      </c>
      <c r="AU166">
        <f>IF(P166="사용자항목19",L166,0)</f>
        <v>0</v>
      </c>
    </row>
    <row r="167" spans="1:51" ht="22.9" customHeight="1" x14ac:dyDescent="0.3">
      <c r="A167" s="5" t="s">
        <v>187</v>
      </c>
      <c r="B167" s="5" t="s">
        <v>72</v>
      </c>
      <c r="C167" s="7" t="s">
        <v>228</v>
      </c>
      <c r="D167" s="31">
        <v>1</v>
      </c>
      <c r="E167" s="34"/>
      <c r="F167" s="67">
        <f>ROUNDDOWN(D167*E167,0)</f>
        <v>0</v>
      </c>
      <c r="G167" s="66"/>
      <c r="H167" s="67">
        <f>ROUNDDOWN(D167*G167,0)</f>
        <v>0</v>
      </c>
      <c r="I167" s="66"/>
      <c r="J167" s="67">
        <f>ROUNDDOWN(D167*I167,0)</f>
        <v>0</v>
      </c>
      <c r="K167" s="67">
        <f t="shared" si="59"/>
        <v>0</v>
      </c>
      <c r="L167" s="67">
        <f t="shared" si="59"/>
        <v>0</v>
      </c>
      <c r="M167" s="14"/>
      <c r="O167" t="str">
        <f>""</f>
        <v/>
      </c>
      <c r="P167" s="1" t="s">
        <v>144</v>
      </c>
      <c r="Q167">
        <v>1</v>
      </c>
      <c r="R167">
        <f>IF(P167="기계경비",J167,0)</f>
        <v>0</v>
      </c>
      <c r="S167">
        <f>IF(P167="운반비",L167,0)</f>
        <v>0</v>
      </c>
      <c r="T167">
        <f>IF(P167="작업부산물",F167,0)</f>
        <v>0</v>
      </c>
      <c r="U167">
        <f>IF(P167="관급",F167,0)</f>
        <v>0</v>
      </c>
      <c r="V167">
        <f>IF(P167="외주비",J167,0)</f>
        <v>0</v>
      </c>
      <c r="W167">
        <f>IF(P167="장비비",J167,0)</f>
        <v>0</v>
      </c>
      <c r="X167">
        <f>IF(P167="폐기물처리비",L167,0)</f>
        <v>0</v>
      </c>
      <c r="Y167">
        <f>IF(P167="가설비",J167,0)</f>
        <v>0</v>
      </c>
      <c r="Z167">
        <f>IF(P167="잡비제외분",F167,0)</f>
        <v>0</v>
      </c>
      <c r="AA167">
        <f>IF(P167="사급자재대",L167,0)</f>
        <v>0</v>
      </c>
      <c r="AB167">
        <f>IF(P167="관급자재대",L167,0)</f>
        <v>0</v>
      </c>
      <c r="AC167">
        <f>IF(P167="사용자항목1",L167,0)</f>
        <v>0</v>
      </c>
      <c r="AD167">
        <f>IF(P167="사용자항목2",L167,0)</f>
        <v>0</v>
      </c>
      <c r="AE167">
        <f>IF(P167="안전관리비",L167,0)</f>
        <v>0</v>
      </c>
      <c r="AF167">
        <f>IF(P167="품질관리비",L167,0)</f>
        <v>0</v>
      </c>
      <c r="AG167">
        <f>IF(P167="작업부산물(철거해체)",L167,0)</f>
        <v>0</v>
      </c>
      <c r="AH167">
        <f>IF(P167="재해예방기술지도비",L167,0)</f>
        <v>0</v>
      </c>
      <c r="AI167">
        <f>IF(P167="사용자항목7",L167,0)</f>
        <v>0</v>
      </c>
      <c r="AJ167">
        <f>IF(P167="석면분담금",L167,0)</f>
        <v>0</v>
      </c>
      <c r="AK167">
        <f>IF(P167="임금채권부담금",L167,0)</f>
        <v>0</v>
      </c>
      <c r="AL167">
        <f>IF(P167="사용자항목10",L167,0)</f>
        <v>0</v>
      </c>
      <c r="AM167">
        <f>IF(P167="사용자항목11",L167,0)</f>
        <v>0</v>
      </c>
      <c r="AN167">
        <f>IF(P167="사용자항목12",L167,0)</f>
        <v>0</v>
      </c>
      <c r="AO167">
        <f>IF(P167="사용자항목13",L167,0)</f>
        <v>0</v>
      </c>
      <c r="AP167">
        <f>IF(P167="사용자항목14",L167,0)</f>
        <v>0</v>
      </c>
      <c r="AQ167">
        <f>IF(P167="사용자항목15",L167,0)</f>
        <v>0</v>
      </c>
      <c r="AR167">
        <f>IF(P167="사용자항목16",L167,0)</f>
        <v>0</v>
      </c>
      <c r="AS167">
        <f>IF(P167="사용자항목17",L167,0)</f>
        <v>0</v>
      </c>
      <c r="AT167">
        <f>IF(P167="사용자항목18",L167,0)</f>
        <v>0</v>
      </c>
      <c r="AU167">
        <f>IF(P167="사용자항목19",L167,0)</f>
        <v>0</v>
      </c>
    </row>
    <row r="168" spans="1:51" ht="22.9" customHeight="1" x14ac:dyDescent="0.3">
      <c r="A168" s="5" t="s">
        <v>196</v>
      </c>
      <c r="B168" s="5" t="s">
        <v>69</v>
      </c>
      <c r="C168" s="7" t="s">
        <v>228</v>
      </c>
      <c r="D168" s="31">
        <v>2</v>
      </c>
      <c r="E168" s="34"/>
      <c r="F168" s="67">
        <f>ROUNDDOWN(D168*E168,0)</f>
        <v>0</v>
      </c>
      <c r="G168" s="66"/>
      <c r="H168" s="67">
        <f>ROUNDDOWN(D168*G168,0)</f>
        <v>0</v>
      </c>
      <c r="I168" s="66"/>
      <c r="J168" s="67">
        <f>ROUNDDOWN(D168*I168,0)</f>
        <v>0</v>
      </c>
      <c r="K168" s="67">
        <f t="shared" si="59"/>
        <v>0</v>
      </c>
      <c r="L168" s="67">
        <f t="shared" si="59"/>
        <v>0</v>
      </c>
      <c r="M168" s="14"/>
      <c r="O168" t="str">
        <f>""</f>
        <v/>
      </c>
      <c r="P168" s="1" t="s">
        <v>144</v>
      </c>
      <c r="Q168">
        <v>1</v>
      </c>
      <c r="R168">
        <f>IF(P168="기계경비",J168,0)</f>
        <v>0</v>
      </c>
      <c r="S168">
        <f>IF(P168="운반비",L168,0)</f>
        <v>0</v>
      </c>
      <c r="T168">
        <f>IF(P168="작업부산물",F168,0)</f>
        <v>0</v>
      </c>
      <c r="U168">
        <f>IF(P168="관급",F168,0)</f>
        <v>0</v>
      </c>
      <c r="V168">
        <f>IF(P168="외주비",J168,0)</f>
        <v>0</v>
      </c>
      <c r="W168">
        <f>IF(P168="장비비",J168,0)</f>
        <v>0</v>
      </c>
      <c r="X168">
        <f>IF(P168="폐기물처리비",L168,0)</f>
        <v>0</v>
      </c>
      <c r="Y168">
        <f>IF(P168="가설비",J168,0)</f>
        <v>0</v>
      </c>
      <c r="Z168">
        <f>IF(P168="잡비제외분",F168,0)</f>
        <v>0</v>
      </c>
      <c r="AA168">
        <f>IF(P168="사급자재대",L168,0)</f>
        <v>0</v>
      </c>
      <c r="AB168">
        <f>IF(P168="관급자재대",L168,0)</f>
        <v>0</v>
      </c>
      <c r="AC168">
        <f>IF(P168="사용자항목1",L168,0)</f>
        <v>0</v>
      </c>
      <c r="AD168">
        <f>IF(P168="사용자항목2",L168,0)</f>
        <v>0</v>
      </c>
      <c r="AE168">
        <f>IF(P168="안전관리비",L168,0)</f>
        <v>0</v>
      </c>
      <c r="AF168">
        <f>IF(P168="품질관리비",L168,0)</f>
        <v>0</v>
      </c>
      <c r="AG168">
        <f>IF(P168="작업부산물(철거해체)",L168,0)</f>
        <v>0</v>
      </c>
      <c r="AH168">
        <f>IF(P168="재해예방기술지도비",L168,0)</f>
        <v>0</v>
      </c>
      <c r="AI168">
        <f>IF(P168="사용자항목7",L168,0)</f>
        <v>0</v>
      </c>
      <c r="AJ168">
        <f>IF(P168="석면분담금",L168,0)</f>
        <v>0</v>
      </c>
      <c r="AK168">
        <f>IF(P168="임금채권부담금",L168,0)</f>
        <v>0</v>
      </c>
      <c r="AL168">
        <f>IF(P168="사용자항목10",L168,0)</f>
        <v>0</v>
      </c>
      <c r="AM168">
        <f>IF(P168="사용자항목11",L168,0)</f>
        <v>0</v>
      </c>
      <c r="AN168">
        <f>IF(P168="사용자항목12",L168,0)</f>
        <v>0</v>
      </c>
      <c r="AO168">
        <f>IF(P168="사용자항목13",L168,0)</f>
        <v>0</v>
      </c>
      <c r="AP168">
        <f>IF(P168="사용자항목14",L168,0)</f>
        <v>0</v>
      </c>
      <c r="AQ168">
        <f>IF(P168="사용자항목15",L168,0)</f>
        <v>0</v>
      </c>
      <c r="AR168">
        <f>IF(P168="사용자항목16",L168,0)</f>
        <v>0</v>
      </c>
      <c r="AS168">
        <f>IF(P168="사용자항목17",L168,0)</f>
        <v>0</v>
      </c>
      <c r="AT168">
        <f>IF(P168="사용자항목18",L168,0)</f>
        <v>0</v>
      </c>
      <c r="AU168">
        <f>IF(P168="사용자항목19",L168,0)</f>
        <v>0</v>
      </c>
    </row>
    <row r="169" spans="1:51" ht="22.9" customHeight="1" x14ac:dyDescent="0.3">
      <c r="A169" s="5" t="s">
        <v>183</v>
      </c>
      <c r="B169" s="5" t="s">
        <v>69</v>
      </c>
      <c r="C169" s="7" t="s">
        <v>228</v>
      </c>
      <c r="D169" s="31">
        <v>4</v>
      </c>
      <c r="E169" s="34"/>
      <c r="F169" s="67">
        <f>ROUNDDOWN(D169*E169,0)</f>
        <v>0</v>
      </c>
      <c r="G169" s="66"/>
      <c r="H169" s="67">
        <f>ROUNDDOWN(D169*G169,0)</f>
        <v>0</v>
      </c>
      <c r="I169" s="66"/>
      <c r="J169" s="67">
        <f>ROUNDDOWN(D169*I169,0)</f>
        <v>0</v>
      </c>
      <c r="K169" s="67">
        <f t="shared" si="59"/>
        <v>0</v>
      </c>
      <c r="L169" s="67">
        <f t="shared" si="59"/>
        <v>0</v>
      </c>
      <c r="M169" s="14"/>
      <c r="O169" t="str">
        <f>""</f>
        <v/>
      </c>
      <c r="P169" s="1" t="s">
        <v>144</v>
      </c>
      <c r="Q169">
        <v>1</v>
      </c>
      <c r="R169">
        <f>IF(P169="기계경비",J169,0)</f>
        <v>0</v>
      </c>
      <c r="S169">
        <f>IF(P169="운반비",L169,0)</f>
        <v>0</v>
      </c>
      <c r="T169">
        <f>IF(P169="작업부산물",F169,0)</f>
        <v>0</v>
      </c>
      <c r="U169">
        <f>IF(P169="관급",F169,0)</f>
        <v>0</v>
      </c>
      <c r="V169">
        <f>IF(P169="외주비",J169,0)</f>
        <v>0</v>
      </c>
      <c r="W169">
        <f>IF(P169="장비비",J169,0)</f>
        <v>0</v>
      </c>
      <c r="X169">
        <f>IF(P169="폐기물처리비",L169,0)</f>
        <v>0</v>
      </c>
      <c r="Y169">
        <f>IF(P169="가설비",J169,0)</f>
        <v>0</v>
      </c>
      <c r="Z169">
        <f>IF(P169="잡비제외분",F169,0)</f>
        <v>0</v>
      </c>
      <c r="AA169">
        <f>IF(P169="사급자재대",L169,0)</f>
        <v>0</v>
      </c>
      <c r="AB169">
        <f>IF(P169="관급자재대",L169,0)</f>
        <v>0</v>
      </c>
      <c r="AC169">
        <f>IF(P169="사용자항목1",L169,0)</f>
        <v>0</v>
      </c>
      <c r="AD169">
        <f>IF(P169="사용자항목2",L169,0)</f>
        <v>0</v>
      </c>
      <c r="AE169">
        <f>IF(P169="안전관리비",L169,0)</f>
        <v>0</v>
      </c>
      <c r="AF169">
        <f>IF(P169="품질관리비",L169,0)</f>
        <v>0</v>
      </c>
      <c r="AG169">
        <f>IF(P169="작업부산물(철거해체)",L169,0)</f>
        <v>0</v>
      </c>
      <c r="AH169">
        <f>IF(P169="재해예방기술지도비",L169,0)</f>
        <v>0</v>
      </c>
      <c r="AI169">
        <f>IF(P169="사용자항목7",L169,0)</f>
        <v>0</v>
      </c>
      <c r="AJ169">
        <f>IF(P169="석면분담금",L169,0)</f>
        <v>0</v>
      </c>
      <c r="AK169">
        <f>IF(P169="임금채권부담금",L169,0)</f>
        <v>0</v>
      </c>
      <c r="AL169">
        <f>IF(P169="사용자항목10",L169,0)</f>
        <v>0</v>
      </c>
      <c r="AM169">
        <f>IF(P169="사용자항목11",L169,0)</f>
        <v>0</v>
      </c>
      <c r="AN169">
        <f>IF(P169="사용자항목12",L169,0)</f>
        <v>0</v>
      </c>
      <c r="AO169">
        <f>IF(P169="사용자항목13",L169,0)</f>
        <v>0</v>
      </c>
      <c r="AP169">
        <f>IF(P169="사용자항목14",L169,0)</f>
        <v>0</v>
      </c>
      <c r="AQ169">
        <f>IF(P169="사용자항목15",L169,0)</f>
        <v>0</v>
      </c>
      <c r="AR169">
        <f>IF(P169="사용자항목16",L169,0)</f>
        <v>0</v>
      </c>
      <c r="AS169">
        <f>IF(P169="사용자항목17",L169,0)</f>
        <v>0</v>
      </c>
      <c r="AT169">
        <f>IF(P169="사용자항목18",L169,0)</f>
        <v>0</v>
      </c>
      <c r="AU169">
        <f>IF(P169="사용자항목19",L169,0)</f>
        <v>0</v>
      </c>
    </row>
    <row r="170" spans="1:51" ht="22.9" customHeight="1" x14ac:dyDescent="0.3">
      <c r="A170" s="5" t="s">
        <v>197</v>
      </c>
      <c r="B170" s="5" t="s">
        <v>71</v>
      </c>
      <c r="C170" s="7" t="s">
        <v>228</v>
      </c>
      <c r="D170" s="31">
        <v>1</v>
      </c>
      <c r="E170" s="34"/>
      <c r="F170" s="67">
        <f>ROUNDDOWN(D170*E170,0)</f>
        <v>0</v>
      </c>
      <c r="G170" s="66"/>
      <c r="H170" s="67">
        <f>ROUNDDOWN(D170*G170,0)</f>
        <v>0</v>
      </c>
      <c r="I170" s="66"/>
      <c r="J170" s="67">
        <f>ROUNDDOWN(D170*I170,0)</f>
        <v>0</v>
      </c>
      <c r="K170" s="67">
        <f t="shared" si="59"/>
        <v>0</v>
      </c>
      <c r="L170" s="67">
        <f t="shared" si="59"/>
        <v>0</v>
      </c>
      <c r="M170" s="14"/>
      <c r="O170" t="str">
        <f>""</f>
        <v/>
      </c>
      <c r="P170" s="1" t="s">
        <v>144</v>
      </c>
      <c r="Q170">
        <v>1</v>
      </c>
      <c r="R170">
        <f>IF(P170="기계경비",J170,0)</f>
        <v>0</v>
      </c>
      <c r="S170">
        <f>IF(P170="운반비",L170,0)</f>
        <v>0</v>
      </c>
      <c r="T170">
        <f>IF(P170="작업부산물",F170,0)</f>
        <v>0</v>
      </c>
      <c r="U170">
        <f>IF(P170="관급",F170,0)</f>
        <v>0</v>
      </c>
      <c r="V170">
        <f>IF(P170="외주비",J170,0)</f>
        <v>0</v>
      </c>
      <c r="W170">
        <f>IF(P170="장비비",J170,0)</f>
        <v>0</v>
      </c>
      <c r="X170">
        <f>IF(P170="폐기물처리비",L170,0)</f>
        <v>0</v>
      </c>
      <c r="Y170">
        <f>IF(P170="가설비",J170,0)</f>
        <v>0</v>
      </c>
      <c r="Z170">
        <f>IF(P170="잡비제외분",F170,0)</f>
        <v>0</v>
      </c>
      <c r="AA170">
        <f>IF(P170="사급자재대",L170,0)</f>
        <v>0</v>
      </c>
      <c r="AB170">
        <f>IF(P170="관급자재대",L170,0)</f>
        <v>0</v>
      </c>
      <c r="AC170">
        <f>IF(P170="사용자항목1",L170,0)</f>
        <v>0</v>
      </c>
      <c r="AD170">
        <f>IF(P170="사용자항목2",L170,0)</f>
        <v>0</v>
      </c>
      <c r="AE170">
        <f>IF(P170="안전관리비",L170,0)</f>
        <v>0</v>
      </c>
      <c r="AF170">
        <f>IF(P170="품질관리비",L170,0)</f>
        <v>0</v>
      </c>
      <c r="AG170">
        <f>IF(P170="작업부산물(철거해체)",L170,0)</f>
        <v>0</v>
      </c>
      <c r="AH170">
        <f>IF(P170="재해예방기술지도비",L170,0)</f>
        <v>0</v>
      </c>
      <c r="AI170">
        <f>IF(P170="사용자항목7",L170,0)</f>
        <v>0</v>
      </c>
      <c r="AJ170">
        <f>IF(P170="석면분담금",L170,0)</f>
        <v>0</v>
      </c>
      <c r="AK170">
        <f>IF(P170="임금채권부담금",L170,0)</f>
        <v>0</v>
      </c>
      <c r="AL170">
        <f>IF(P170="사용자항목10",L170,0)</f>
        <v>0</v>
      </c>
      <c r="AM170">
        <f>IF(P170="사용자항목11",L170,0)</f>
        <v>0</v>
      </c>
      <c r="AN170">
        <f>IF(P170="사용자항목12",L170,0)</f>
        <v>0</v>
      </c>
      <c r="AO170">
        <f>IF(P170="사용자항목13",L170,0)</f>
        <v>0</v>
      </c>
      <c r="AP170">
        <f>IF(P170="사용자항목14",L170,0)</f>
        <v>0</v>
      </c>
      <c r="AQ170">
        <f>IF(P170="사용자항목15",L170,0)</f>
        <v>0</v>
      </c>
      <c r="AR170">
        <f>IF(P170="사용자항목16",L170,0)</f>
        <v>0</v>
      </c>
      <c r="AS170">
        <f>IF(P170="사용자항목17",L170,0)</f>
        <v>0</v>
      </c>
      <c r="AT170">
        <f>IF(P170="사용자항목18",L170,0)</f>
        <v>0</v>
      </c>
      <c r="AU170">
        <f>IF(P170="사용자항목19",L170,0)</f>
        <v>0</v>
      </c>
    </row>
    <row r="171" spans="1:51" ht="22.9" customHeight="1" x14ac:dyDescent="0.3">
      <c r="A171" s="6"/>
      <c r="B171" s="6"/>
      <c r="C171" s="13"/>
      <c r="D171" s="31"/>
      <c r="E171" s="34"/>
      <c r="F171" s="67"/>
      <c r="G171" s="66"/>
      <c r="H171" s="67"/>
      <c r="I171" s="66"/>
      <c r="J171" s="67"/>
      <c r="K171" s="67"/>
      <c r="L171" s="67"/>
      <c r="M171" s="8"/>
    </row>
    <row r="172" spans="1:51" ht="22.9" customHeight="1" x14ac:dyDescent="0.3">
      <c r="A172" s="6"/>
      <c r="B172" s="6"/>
      <c r="C172" s="13"/>
      <c r="D172" s="31"/>
      <c r="E172" s="34"/>
      <c r="F172" s="34"/>
      <c r="G172" s="34"/>
      <c r="H172" s="34"/>
      <c r="I172" s="34"/>
      <c r="J172" s="34"/>
      <c r="K172" s="34"/>
      <c r="L172" s="34"/>
      <c r="M172" s="8"/>
    </row>
    <row r="173" spans="1:51" ht="22.9" customHeight="1" x14ac:dyDescent="0.3">
      <c r="A173" s="6"/>
      <c r="B173" s="6"/>
      <c r="C173" s="13"/>
      <c r="D173" s="31"/>
      <c r="E173" s="26"/>
      <c r="F173" s="26"/>
      <c r="G173" s="26"/>
      <c r="H173" s="26"/>
      <c r="I173" s="26"/>
      <c r="J173" s="26"/>
      <c r="K173" s="26"/>
      <c r="L173" s="26"/>
      <c r="M173" s="8"/>
    </row>
    <row r="174" spans="1:51" ht="22.9" customHeight="1" x14ac:dyDescent="0.3">
      <c r="A174" s="6"/>
      <c r="B174" s="6"/>
      <c r="C174" s="13"/>
      <c r="D174" s="31"/>
      <c r="E174" s="26"/>
      <c r="F174" s="26"/>
      <c r="G174" s="26"/>
      <c r="H174" s="26"/>
      <c r="I174" s="26"/>
      <c r="J174" s="26"/>
      <c r="K174" s="26"/>
      <c r="L174" s="26"/>
      <c r="M174" s="8"/>
    </row>
    <row r="175" spans="1:51" ht="22.9" customHeight="1" x14ac:dyDescent="0.3">
      <c r="A175" s="6"/>
      <c r="B175" s="6"/>
      <c r="C175" s="13"/>
      <c r="D175" s="31"/>
      <c r="E175" s="26"/>
      <c r="F175" s="26"/>
      <c r="G175" s="26"/>
      <c r="H175" s="26"/>
      <c r="I175" s="26"/>
      <c r="J175" s="26"/>
      <c r="K175" s="26"/>
      <c r="L175" s="26"/>
      <c r="M175" s="8"/>
    </row>
    <row r="176" spans="1:51" ht="22.9" customHeight="1" x14ac:dyDescent="0.3">
      <c r="A176" s="6"/>
      <c r="B176" s="6"/>
      <c r="C176" s="13"/>
      <c r="D176" s="31"/>
      <c r="E176" s="26"/>
      <c r="F176" s="26"/>
      <c r="G176" s="26"/>
      <c r="H176" s="26"/>
      <c r="I176" s="26"/>
      <c r="J176" s="26"/>
      <c r="K176" s="26"/>
      <c r="L176" s="26"/>
      <c r="M176" s="8"/>
    </row>
    <row r="177" spans="1:51" ht="22.9" customHeight="1" x14ac:dyDescent="0.3">
      <c r="A177" s="6"/>
      <c r="B177" s="6"/>
      <c r="C177" s="13"/>
      <c r="D177" s="31"/>
      <c r="E177" s="26"/>
      <c r="F177" s="26"/>
      <c r="G177" s="26"/>
      <c r="H177" s="26"/>
      <c r="I177" s="26"/>
      <c r="J177" s="26"/>
      <c r="K177" s="26"/>
      <c r="L177" s="26"/>
      <c r="M177" s="8"/>
    </row>
    <row r="178" spans="1:51" ht="22.9" customHeight="1" x14ac:dyDescent="0.3">
      <c r="A178" s="6"/>
      <c r="B178" s="6"/>
      <c r="C178" s="13"/>
      <c r="D178" s="31"/>
      <c r="E178" s="26"/>
      <c r="F178" s="26"/>
      <c r="G178" s="26"/>
      <c r="H178" s="26"/>
      <c r="I178" s="26"/>
      <c r="J178" s="26"/>
      <c r="K178" s="26"/>
      <c r="L178" s="26"/>
      <c r="M178" s="8"/>
    </row>
    <row r="179" spans="1:51" ht="22.9" customHeight="1" x14ac:dyDescent="0.3">
      <c r="A179" s="6"/>
      <c r="B179" s="6"/>
      <c r="C179" s="13"/>
      <c r="D179" s="31"/>
      <c r="E179" s="26"/>
      <c r="F179" s="26"/>
      <c r="G179" s="26"/>
      <c r="H179" s="26"/>
      <c r="I179" s="26"/>
      <c r="J179" s="26"/>
      <c r="K179" s="26"/>
      <c r="L179" s="26"/>
      <c r="M179" s="8"/>
    </row>
    <row r="180" spans="1:51" ht="22.9" customHeight="1" x14ac:dyDescent="0.3">
      <c r="A180" s="9" t="s">
        <v>133</v>
      </c>
      <c r="B180" s="10"/>
      <c r="C180" s="11"/>
      <c r="D180" s="28"/>
      <c r="E180" s="28"/>
      <c r="F180" s="28">
        <f>ROUNDDOWN(SUMIF(Q166:Q179,"1",F166:F179),0)</f>
        <v>0</v>
      </c>
      <c r="G180" s="28"/>
      <c r="H180" s="28">
        <f>ROUNDDOWN(SUMIF(Q166:Q179,"1",H166:H179),0)</f>
        <v>0</v>
      </c>
      <c r="I180" s="28"/>
      <c r="J180" s="28">
        <f>ROUNDDOWN(SUMIF(Q166:Q179,"1",J166:J179),0)</f>
        <v>0</v>
      </c>
      <c r="K180" s="28"/>
      <c r="L180" s="28">
        <f>F180+H180+J180</f>
        <v>0</v>
      </c>
      <c r="M180" s="28"/>
      <c r="R180">
        <f t="shared" ref="R180:AY180" si="60">ROUNDDOWN(SUM(R166:R170),0)</f>
        <v>0</v>
      </c>
      <c r="S180">
        <f t="shared" si="60"/>
        <v>0</v>
      </c>
      <c r="T180">
        <f t="shared" si="60"/>
        <v>0</v>
      </c>
      <c r="U180">
        <f t="shared" si="60"/>
        <v>0</v>
      </c>
      <c r="V180">
        <f t="shared" si="60"/>
        <v>0</v>
      </c>
      <c r="W180">
        <f t="shared" si="60"/>
        <v>0</v>
      </c>
      <c r="X180">
        <f t="shared" si="60"/>
        <v>0</v>
      </c>
      <c r="Y180">
        <f t="shared" si="60"/>
        <v>0</v>
      </c>
      <c r="Z180">
        <f t="shared" si="60"/>
        <v>0</v>
      </c>
      <c r="AA180">
        <f t="shared" si="60"/>
        <v>0</v>
      </c>
      <c r="AB180">
        <f t="shared" si="60"/>
        <v>0</v>
      </c>
      <c r="AC180">
        <f t="shared" si="60"/>
        <v>0</v>
      </c>
      <c r="AD180">
        <f t="shared" si="60"/>
        <v>0</v>
      </c>
      <c r="AE180">
        <f t="shared" si="60"/>
        <v>0</v>
      </c>
      <c r="AF180">
        <f t="shared" si="60"/>
        <v>0</v>
      </c>
      <c r="AG180">
        <f t="shared" si="60"/>
        <v>0</v>
      </c>
      <c r="AH180">
        <f t="shared" si="60"/>
        <v>0</v>
      </c>
      <c r="AI180">
        <f t="shared" si="60"/>
        <v>0</v>
      </c>
      <c r="AJ180">
        <f t="shared" si="60"/>
        <v>0</v>
      </c>
      <c r="AK180">
        <f t="shared" si="60"/>
        <v>0</v>
      </c>
      <c r="AL180">
        <f t="shared" si="60"/>
        <v>0</v>
      </c>
      <c r="AM180">
        <f t="shared" si="60"/>
        <v>0</v>
      </c>
      <c r="AN180">
        <f t="shared" si="60"/>
        <v>0</v>
      </c>
      <c r="AO180">
        <f t="shared" si="60"/>
        <v>0</v>
      </c>
      <c r="AP180">
        <f t="shared" si="60"/>
        <v>0</v>
      </c>
      <c r="AQ180">
        <f t="shared" si="60"/>
        <v>0</v>
      </c>
      <c r="AR180">
        <f t="shared" si="60"/>
        <v>0</v>
      </c>
      <c r="AS180">
        <f t="shared" si="60"/>
        <v>0</v>
      </c>
      <c r="AT180">
        <f t="shared" si="60"/>
        <v>0</v>
      </c>
      <c r="AU180">
        <f t="shared" si="60"/>
        <v>0</v>
      </c>
      <c r="AV180">
        <f t="shared" si="60"/>
        <v>0</v>
      </c>
      <c r="AW180">
        <f t="shared" si="60"/>
        <v>0</v>
      </c>
      <c r="AX180">
        <f t="shared" si="60"/>
        <v>0</v>
      </c>
      <c r="AY180">
        <f t="shared" si="60"/>
        <v>0</v>
      </c>
    </row>
    <row r="181" spans="1:51" ht="22.9" customHeight="1" x14ac:dyDescent="0.3">
      <c r="A181" s="61" t="s">
        <v>94</v>
      </c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</row>
    <row r="182" spans="1:51" ht="22.9" customHeight="1" x14ac:dyDescent="0.3">
      <c r="A182" s="5" t="s">
        <v>176</v>
      </c>
      <c r="B182" s="5" t="s">
        <v>27</v>
      </c>
      <c r="C182" s="7" t="s">
        <v>208</v>
      </c>
      <c r="D182" s="31">
        <v>35</v>
      </c>
      <c r="E182" s="34"/>
      <c r="F182" s="67">
        <f>ROUNDDOWN(D182*E182,0)</f>
        <v>0</v>
      </c>
      <c r="G182" s="66"/>
      <c r="H182" s="67">
        <f>ROUNDDOWN(D182*G182,0)</f>
        <v>0</v>
      </c>
      <c r="I182" s="66"/>
      <c r="J182" s="67">
        <f>ROUNDDOWN(D182*I182,0)</f>
        <v>0</v>
      </c>
      <c r="K182" s="67">
        <f t="shared" ref="K182" si="61">E182+G182+I182</f>
        <v>0</v>
      </c>
      <c r="L182" s="67">
        <f t="shared" ref="L182" si="62">F182+H182+J182</f>
        <v>0</v>
      </c>
      <c r="M182" s="14"/>
      <c r="O182" t="str">
        <f>""</f>
        <v/>
      </c>
      <c r="P182" s="1" t="s">
        <v>144</v>
      </c>
      <c r="Q182">
        <v>1</v>
      </c>
      <c r="R182">
        <f>IF(P182="기계경비",J182,0)</f>
        <v>0</v>
      </c>
      <c r="S182">
        <f>IF(P182="운반비",L182,0)</f>
        <v>0</v>
      </c>
      <c r="T182">
        <f>IF(P182="작업부산물",F182,0)</f>
        <v>0</v>
      </c>
      <c r="U182">
        <f>IF(P182="관급",F182,0)</f>
        <v>0</v>
      </c>
      <c r="V182">
        <f>IF(P182="외주비",J182,0)</f>
        <v>0</v>
      </c>
      <c r="W182">
        <f>IF(P182="장비비",J182,0)</f>
        <v>0</v>
      </c>
      <c r="X182">
        <f>IF(P182="폐기물처리비",L182,0)</f>
        <v>0</v>
      </c>
      <c r="Y182">
        <f>IF(P182="가설비",J182,0)</f>
        <v>0</v>
      </c>
      <c r="Z182">
        <f>IF(P182="잡비제외분",F182,0)</f>
        <v>0</v>
      </c>
      <c r="AA182">
        <f>IF(P182="사급자재대",L182,0)</f>
        <v>0</v>
      </c>
      <c r="AB182">
        <f>IF(P182="관급자재대",L182,0)</f>
        <v>0</v>
      </c>
      <c r="AC182">
        <f>IF(P182="사용자항목1",L182,0)</f>
        <v>0</v>
      </c>
      <c r="AD182">
        <f>IF(P182="사용자항목2",L182,0)</f>
        <v>0</v>
      </c>
      <c r="AE182">
        <f>IF(P182="안전관리비",L182,0)</f>
        <v>0</v>
      </c>
      <c r="AF182">
        <f>IF(P182="품질관리비",L182,0)</f>
        <v>0</v>
      </c>
      <c r="AG182">
        <f>IF(P182="작업부산물(철거해체)",L182,0)</f>
        <v>0</v>
      </c>
      <c r="AH182">
        <f>IF(P182="재해예방기술지도비",L182,0)</f>
        <v>0</v>
      </c>
      <c r="AI182">
        <f>IF(P182="사용자항목7",L182,0)</f>
        <v>0</v>
      </c>
      <c r="AJ182">
        <f>IF(P182="석면분담금",L182,0)</f>
        <v>0</v>
      </c>
      <c r="AK182">
        <f>IF(P182="임금채권부담금",L182,0)</f>
        <v>0</v>
      </c>
      <c r="AL182">
        <f>IF(P182="사용자항목10",L182,0)</f>
        <v>0</v>
      </c>
      <c r="AM182">
        <f>IF(P182="사용자항목11",L182,0)</f>
        <v>0</v>
      </c>
      <c r="AN182">
        <f>IF(P182="사용자항목12",L182,0)</f>
        <v>0</v>
      </c>
      <c r="AO182">
        <f>IF(P182="사용자항목13",L182,0)</f>
        <v>0</v>
      </c>
      <c r="AP182">
        <f>IF(P182="사용자항목14",L182,0)</f>
        <v>0</v>
      </c>
      <c r="AQ182">
        <f>IF(P182="사용자항목15",L182,0)</f>
        <v>0</v>
      </c>
      <c r="AR182">
        <f>IF(P182="사용자항목16",L182,0)</f>
        <v>0</v>
      </c>
      <c r="AS182">
        <f>IF(P182="사용자항목17",L182,0)</f>
        <v>0</v>
      </c>
      <c r="AT182">
        <f>IF(P182="사용자항목18",L182,0)</f>
        <v>0</v>
      </c>
      <c r="AU182">
        <f>IF(P182="사용자항목19",L182,0)</f>
        <v>0</v>
      </c>
    </row>
    <row r="183" spans="1:51" ht="22.9" customHeight="1" x14ac:dyDescent="0.3">
      <c r="A183" s="5" t="s">
        <v>176</v>
      </c>
      <c r="B183" s="5" t="s">
        <v>26</v>
      </c>
      <c r="C183" s="7" t="s">
        <v>208</v>
      </c>
      <c r="D183" s="31">
        <v>22</v>
      </c>
      <c r="E183" s="34"/>
      <c r="F183" s="67">
        <f t="shared" ref="F183:F186" si="63">ROUNDDOWN(D183*E183,0)</f>
        <v>0</v>
      </c>
      <c r="G183" s="66"/>
      <c r="H183" s="67">
        <f t="shared" ref="H183:H186" si="64">ROUNDDOWN(D183*G183,0)</f>
        <v>0</v>
      </c>
      <c r="I183" s="66"/>
      <c r="J183" s="67">
        <f t="shared" ref="J183:J186" si="65">ROUNDDOWN(D183*I183,0)</f>
        <v>0</v>
      </c>
      <c r="K183" s="67">
        <f t="shared" ref="K183:K186" si="66">E183+G183+I183</f>
        <v>0</v>
      </c>
      <c r="L183" s="67">
        <f t="shared" ref="L183:L186" si="67">F183+H183+J183</f>
        <v>0</v>
      </c>
      <c r="M183" s="14"/>
      <c r="O183" t="str">
        <f>""</f>
        <v/>
      </c>
      <c r="P183" s="1" t="s">
        <v>144</v>
      </c>
      <c r="Q183">
        <v>1</v>
      </c>
      <c r="R183">
        <f>IF(P183="기계경비",J183,0)</f>
        <v>0</v>
      </c>
      <c r="S183">
        <f>IF(P183="운반비",L183,0)</f>
        <v>0</v>
      </c>
      <c r="T183">
        <f>IF(P183="작업부산물",F183,0)</f>
        <v>0</v>
      </c>
      <c r="U183">
        <f>IF(P183="관급",F183,0)</f>
        <v>0</v>
      </c>
      <c r="V183">
        <f>IF(P183="외주비",J183,0)</f>
        <v>0</v>
      </c>
      <c r="W183">
        <f>IF(P183="장비비",J183,0)</f>
        <v>0</v>
      </c>
      <c r="X183">
        <f>IF(P183="폐기물처리비",L183,0)</f>
        <v>0</v>
      </c>
      <c r="Y183">
        <f>IF(P183="가설비",J183,0)</f>
        <v>0</v>
      </c>
      <c r="Z183">
        <f>IF(P183="잡비제외분",F183,0)</f>
        <v>0</v>
      </c>
      <c r="AA183">
        <f>IF(P183="사급자재대",L183,0)</f>
        <v>0</v>
      </c>
      <c r="AB183">
        <f>IF(P183="관급자재대",L183,0)</f>
        <v>0</v>
      </c>
      <c r="AC183">
        <f>IF(P183="사용자항목1",L183,0)</f>
        <v>0</v>
      </c>
      <c r="AD183">
        <f>IF(P183="사용자항목2",L183,0)</f>
        <v>0</v>
      </c>
      <c r="AE183">
        <f>IF(P183="안전관리비",L183,0)</f>
        <v>0</v>
      </c>
      <c r="AF183">
        <f>IF(P183="품질관리비",L183,0)</f>
        <v>0</v>
      </c>
      <c r="AG183">
        <f>IF(P183="작업부산물(철거해체)",L183,0)</f>
        <v>0</v>
      </c>
      <c r="AH183">
        <f>IF(P183="재해예방기술지도비",L183,0)</f>
        <v>0</v>
      </c>
      <c r="AI183">
        <f>IF(P183="사용자항목7",L183,0)</f>
        <v>0</v>
      </c>
      <c r="AJ183">
        <f>IF(P183="석면분담금",L183,0)</f>
        <v>0</v>
      </c>
      <c r="AK183">
        <f>IF(P183="임금채권부담금",L183,0)</f>
        <v>0</v>
      </c>
      <c r="AL183">
        <f>IF(P183="사용자항목10",L183,0)</f>
        <v>0</v>
      </c>
      <c r="AM183">
        <f>IF(P183="사용자항목11",L183,0)</f>
        <v>0</v>
      </c>
      <c r="AN183">
        <f>IF(P183="사용자항목12",L183,0)</f>
        <v>0</v>
      </c>
      <c r="AO183">
        <f>IF(P183="사용자항목13",L183,0)</f>
        <v>0</v>
      </c>
      <c r="AP183">
        <f>IF(P183="사용자항목14",L183,0)</f>
        <v>0</v>
      </c>
      <c r="AQ183">
        <f>IF(P183="사용자항목15",L183,0)</f>
        <v>0</v>
      </c>
      <c r="AR183">
        <f>IF(P183="사용자항목16",L183,0)</f>
        <v>0</v>
      </c>
      <c r="AS183">
        <f>IF(P183="사용자항목17",L183,0)</f>
        <v>0</v>
      </c>
      <c r="AT183">
        <f>IF(P183="사용자항목18",L183,0)</f>
        <v>0</v>
      </c>
      <c r="AU183">
        <f>IF(P183="사용자항목19",L183,0)</f>
        <v>0</v>
      </c>
    </row>
    <row r="184" spans="1:51" ht="22.9" customHeight="1" x14ac:dyDescent="0.3">
      <c r="A184" s="5" t="s">
        <v>185</v>
      </c>
      <c r="B184" s="22" t="s">
        <v>270</v>
      </c>
      <c r="C184" s="7" t="s">
        <v>219</v>
      </c>
      <c r="D184" s="31">
        <v>145</v>
      </c>
      <c r="E184" s="34"/>
      <c r="F184" s="67">
        <f t="shared" si="63"/>
        <v>0</v>
      </c>
      <c r="G184" s="66"/>
      <c r="H184" s="67">
        <f t="shared" si="64"/>
        <v>0</v>
      </c>
      <c r="I184" s="66"/>
      <c r="J184" s="67">
        <f t="shared" si="65"/>
        <v>0</v>
      </c>
      <c r="K184" s="67">
        <f t="shared" si="66"/>
        <v>0</v>
      </c>
      <c r="L184" s="67">
        <f t="shared" si="67"/>
        <v>0</v>
      </c>
      <c r="M184" s="14"/>
      <c r="O184" t="str">
        <f>""</f>
        <v/>
      </c>
      <c r="P184" s="1" t="s">
        <v>144</v>
      </c>
      <c r="Q184">
        <v>1</v>
      </c>
      <c r="R184">
        <f>IF(P184="기계경비",J184,0)</f>
        <v>0</v>
      </c>
      <c r="S184">
        <f>IF(P184="운반비",L184,0)</f>
        <v>0</v>
      </c>
      <c r="T184">
        <f>IF(P184="작업부산물",F184,0)</f>
        <v>0</v>
      </c>
      <c r="U184">
        <f>IF(P184="관급",F184,0)</f>
        <v>0</v>
      </c>
      <c r="V184">
        <f>IF(P184="외주비",J184,0)</f>
        <v>0</v>
      </c>
      <c r="W184">
        <f>IF(P184="장비비",J184,0)</f>
        <v>0</v>
      </c>
      <c r="X184">
        <f>IF(P184="폐기물처리비",L184,0)</f>
        <v>0</v>
      </c>
      <c r="Y184">
        <f>IF(P184="가설비",J184,0)</f>
        <v>0</v>
      </c>
      <c r="Z184">
        <f>IF(P184="잡비제외분",F184,0)</f>
        <v>0</v>
      </c>
      <c r="AA184">
        <f>IF(P184="사급자재대",L184,0)</f>
        <v>0</v>
      </c>
      <c r="AB184">
        <f>IF(P184="관급자재대",L184,0)</f>
        <v>0</v>
      </c>
      <c r="AC184">
        <f>IF(P184="사용자항목1",L184,0)</f>
        <v>0</v>
      </c>
      <c r="AD184">
        <f>IF(P184="사용자항목2",L184,0)</f>
        <v>0</v>
      </c>
      <c r="AE184">
        <f>IF(P184="안전관리비",L184,0)</f>
        <v>0</v>
      </c>
      <c r="AF184">
        <f>IF(P184="품질관리비",L184,0)</f>
        <v>0</v>
      </c>
      <c r="AG184">
        <f>IF(P184="작업부산물(철거해체)",L184,0)</f>
        <v>0</v>
      </c>
      <c r="AH184">
        <f>IF(P184="재해예방기술지도비",L184,0)</f>
        <v>0</v>
      </c>
      <c r="AI184">
        <f>IF(P184="사용자항목7",L184,0)</f>
        <v>0</v>
      </c>
      <c r="AJ184">
        <f>IF(P184="석면분담금",L184,0)</f>
        <v>0</v>
      </c>
      <c r="AK184">
        <f>IF(P184="임금채권부담금",L184,0)</f>
        <v>0</v>
      </c>
      <c r="AL184">
        <f>IF(P184="사용자항목10",L184,0)</f>
        <v>0</v>
      </c>
      <c r="AM184">
        <f>IF(P184="사용자항목11",L184,0)</f>
        <v>0</v>
      </c>
      <c r="AN184">
        <f>IF(P184="사용자항목12",L184,0)</f>
        <v>0</v>
      </c>
      <c r="AO184">
        <f>IF(P184="사용자항목13",L184,0)</f>
        <v>0</v>
      </c>
      <c r="AP184">
        <f>IF(P184="사용자항목14",L184,0)</f>
        <v>0</v>
      </c>
      <c r="AQ184">
        <f>IF(P184="사용자항목15",L184,0)</f>
        <v>0</v>
      </c>
      <c r="AR184">
        <f>IF(P184="사용자항목16",L184,0)</f>
        <v>0</v>
      </c>
      <c r="AS184">
        <f>IF(P184="사용자항목17",L184,0)</f>
        <v>0</v>
      </c>
      <c r="AT184">
        <f>IF(P184="사용자항목18",L184,0)</f>
        <v>0</v>
      </c>
      <c r="AU184">
        <f>IF(P184="사용자항목19",L184,0)</f>
        <v>0</v>
      </c>
    </row>
    <row r="185" spans="1:51" ht="22.9" customHeight="1" x14ac:dyDescent="0.3">
      <c r="A185" s="5" t="s">
        <v>185</v>
      </c>
      <c r="B185" s="5" t="s">
        <v>95</v>
      </c>
      <c r="C185" s="7" t="s">
        <v>219</v>
      </c>
      <c r="D185" s="31">
        <v>145</v>
      </c>
      <c r="E185" s="34"/>
      <c r="F185" s="67">
        <f t="shared" si="63"/>
        <v>0</v>
      </c>
      <c r="G185" s="66"/>
      <c r="H185" s="67">
        <f t="shared" si="64"/>
        <v>0</v>
      </c>
      <c r="I185" s="66"/>
      <c r="J185" s="67">
        <f t="shared" si="65"/>
        <v>0</v>
      </c>
      <c r="K185" s="67">
        <f t="shared" si="66"/>
        <v>0</v>
      </c>
      <c r="L185" s="67">
        <f t="shared" si="67"/>
        <v>0</v>
      </c>
      <c r="M185" s="14"/>
      <c r="O185" t="str">
        <f>""</f>
        <v/>
      </c>
      <c r="P185" s="1" t="s">
        <v>144</v>
      </c>
      <c r="Q185">
        <v>1</v>
      </c>
      <c r="R185">
        <f>IF(P185="기계경비",J185,0)</f>
        <v>0</v>
      </c>
      <c r="S185">
        <f>IF(P185="운반비",L185,0)</f>
        <v>0</v>
      </c>
      <c r="T185">
        <f>IF(P185="작업부산물",F185,0)</f>
        <v>0</v>
      </c>
      <c r="U185">
        <f>IF(P185="관급",F185,0)</f>
        <v>0</v>
      </c>
      <c r="V185">
        <f>IF(P185="외주비",J185,0)</f>
        <v>0</v>
      </c>
      <c r="W185">
        <f>IF(P185="장비비",J185,0)</f>
        <v>0</v>
      </c>
      <c r="X185">
        <f>IF(P185="폐기물처리비",L185,0)</f>
        <v>0</v>
      </c>
      <c r="Y185">
        <f>IF(P185="가설비",J185,0)</f>
        <v>0</v>
      </c>
      <c r="Z185">
        <f>IF(P185="잡비제외분",F185,0)</f>
        <v>0</v>
      </c>
      <c r="AA185">
        <f>IF(P185="사급자재대",L185,0)</f>
        <v>0</v>
      </c>
      <c r="AB185">
        <f>IF(P185="관급자재대",L185,0)</f>
        <v>0</v>
      </c>
      <c r="AC185">
        <f>IF(P185="사용자항목1",L185,0)</f>
        <v>0</v>
      </c>
      <c r="AD185">
        <f>IF(P185="사용자항목2",L185,0)</f>
        <v>0</v>
      </c>
      <c r="AE185">
        <f>IF(P185="안전관리비",L185,0)</f>
        <v>0</v>
      </c>
      <c r="AF185">
        <f>IF(P185="품질관리비",L185,0)</f>
        <v>0</v>
      </c>
      <c r="AG185">
        <f>IF(P185="작업부산물(철거해체)",L185,0)</f>
        <v>0</v>
      </c>
      <c r="AH185">
        <f>IF(P185="재해예방기술지도비",L185,0)</f>
        <v>0</v>
      </c>
      <c r="AI185">
        <f>IF(P185="사용자항목7",L185,0)</f>
        <v>0</v>
      </c>
      <c r="AJ185">
        <f>IF(P185="석면분담금",L185,0)</f>
        <v>0</v>
      </c>
      <c r="AK185">
        <f>IF(P185="임금채권부담금",L185,0)</f>
        <v>0</v>
      </c>
      <c r="AL185">
        <f>IF(P185="사용자항목10",L185,0)</f>
        <v>0</v>
      </c>
      <c r="AM185">
        <f>IF(P185="사용자항목11",L185,0)</f>
        <v>0</v>
      </c>
      <c r="AN185">
        <f>IF(P185="사용자항목12",L185,0)</f>
        <v>0</v>
      </c>
      <c r="AO185">
        <f>IF(P185="사용자항목13",L185,0)</f>
        <v>0</v>
      </c>
      <c r="AP185">
        <f>IF(P185="사용자항목14",L185,0)</f>
        <v>0</v>
      </c>
      <c r="AQ185">
        <f>IF(P185="사용자항목15",L185,0)</f>
        <v>0</v>
      </c>
      <c r="AR185">
        <f>IF(P185="사용자항목16",L185,0)</f>
        <v>0</v>
      </c>
      <c r="AS185">
        <f>IF(P185="사용자항목17",L185,0)</f>
        <v>0</v>
      </c>
      <c r="AT185">
        <f>IF(P185="사용자항목18",L185,0)</f>
        <v>0</v>
      </c>
      <c r="AU185">
        <f>IF(P185="사용자항목19",L185,0)</f>
        <v>0</v>
      </c>
    </row>
    <row r="186" spans="1:51" ht="22.9" customHeight="1" x14ac:dyDescent="0.3">
      <c r="A186" s="5" t="s">
        <v>181</v>
      </c>
      <c r="B186" s="5" t="s">
        <v>17</v>
      </c>
      <c r="C186" s="7" t="s">
        <v>219</v>
      </c>
      <c r="D186" s="31">
        <v>145</v>
      </c>
      <c r="E186" s="34"/>
      <c r="F186" s="67">
        <f t="shared" si="63"/>
        <v>0</v>
      </c>
      <c r="G186" s="66"/>
      <c r="H186" s="67">
        <f t="shared" si="64"/>
        <v>0</v>
      </c>
      <c r="I186" s="66"/>
      <c r="J186" s="67">
        <f t="shared" si="65"/>
        <v>0</v>
      </c>
      <c r="K186" s="67">
        <f t="shared" si="66"/>
        <v>0</v>
      </c>
      <c r="L186" s="67">
        <f t="shared" si="67"/>
        <v>0</v>
      </c>
      <c r="M186" s="14"/>
      <c r="O186" t="str">
        <f>""</f>
        <v/>
      </c>
      <c r="P186" s="1" t="s">
        <v>144</v>
      </c>
      <c r="Q186">
        <v>1</v>
      </c>
      <c r="R186">
        <f>IF(P186="기계경비",J186,0)</f>
        <v>0</v>
      </c>
      <c r="S186">
        <f>IF(P186="운반비",L186,0)</f>
        <v>0</v>
      </c>
      <c r="T186">
        <f>IF(P186="작업부산물",F186,0)</f>
        <v>0</v>
      </c>
      <c r="U186">
        <f>IF(P186="관급",F186,0)</f>
        <v>0</v>
      </c>
      <c r="V186">
        <f>IF(P186="외주비",J186,0)</f>
        <v>0</v>
      </c>
      <c r="W186">
        <f>IF(P186="장비비",J186,0)</f>
        <v>0</v>
      </c>
      <c r="X186">
        <f>IF(P186="폐기물처리비",L186,0)</f>
        <v>0</v>
      </c>
      <c r="Y186">
        <f>IF(P186="가설비",J186,0)</f>
        <v>0</v>
      </c>
      <c r="Z186">
        <f>IF(P186="잡비제외분",F186,0)</f>
        <v>0</v>
      </c>
      <c r="AA186">
        <f>IF(P186="사급자재대",L186,0)</f>
        <v>0</v>
      </c>
      <c r="AB186">
        <f>IF(P186="관급자재대",L186,0)</f>
        <v>0</v>
      </c>
      <c r="AC186">
        <f>IF(P186="사용자항목1",L186,0)</f>
        <v>0</v>
      </c>
      <c r="AD186">
        <f>IF(P186="사용자항목2",L186,0)</f>
        <v>0</v>
      </c>
      <c r="AE186">
        <f>IF(P186="안전관리비",L186,0)</f>
        <v>0</v>
      </c>
      <c r="AF186">
        <f>IF(P186="품질관리비",L186,0)</f>
        <v>0</v>
      </c>
      <c r="AG186">
        <f>IF(P186="작업부산물(철거해체)",L186,0)</f>
        <v>0</v>
      </c>
      <c r="AH186">
        <f>IF(P186="재해예방기술지도비",L186,0)</f>
        <v>0</v>
      </c>
      <c r="AI186">
        <f>IF(P186="사용자항목7",L186,0)</f>
        <v>0</v>
      </c>
      <c r="AJ186">
        <f>IF(P186="석면분담금",L186,0)</f>
        <v>0</v>
      </c>
      <c r="AK186">
        <f>IF(P186="임금채권부담금",L186,0)</f>
        <v>0</v>
      </c>
      <c r="AL186">
        <f>IF(P186="사용자항목10",L186,0)</f>
        <v>0</v>
      </c>
      <c r="AM186">
        <f>IF(P186="사용자항목11",L186,0)</f>
        <v>0</v>
      </c>
      <c r="AN186">
        <f>IF(P186="사용자항목12",L186,0)</f>
        <v>0</v>
      </c>
      <c r="AO186">
        <f>IF(P186="사용자항목13",L186,0)</f>
        <v>0</v>
      </c>
      <c r="AP186">
        <f>IF(P186="사용자항목14",L186,0)</f>
        <v>0</v>
      </c>
      <c r="AQ186">
        <f>IF(P186="사용자항목15",L186,0)</f>
        <v>0</v>
      </c>
      <c r="AR186">
        <f>IF(P186="사용자항목16",L186,0)</f>
        <v>0</v>
      </c>
      <c r="AS186">
        <f>IF(P186="사용자항목17",L186,0)</f>
        <v>0</v>
      </c>
      <c r="AT186">
        <f>IF(P186="사용자항목18",L186,0)</f>
        <v>0</v>
      </c>
      <c r="AU186">
        <f>IF(P186="사용자항목19",L186,0)</f>
        <v>0</v>
      </c>
    </row>
    <row r="187" spans="1:51" ht="22.9" customHeight="1" x14ac:dyDescent="0.3">
      <c r="A187" s="6"/>
      <c r="B187" s="6"/>
      <c r="C187" s="13"/>
      <c r="D187" s="31"/>
      <c r="E187" s="34"/>
      <c r="F187" s="67"/>
      <c r="G187" s="66"/>
      <c r="H187" s="67"/>
      <c r="I187" s="66"/>
      <c r="J187" s="67"/>
      <c r="K187" s="67"/>
      <c r="L187" s="67"/>
      <c r="M187" s="8"/>
    </row>
    <row r="188" spans="1:51" ht="22.9" customHeight="1" x14ac:dyDescent="0.3">
      <c r="A188" s="6"/>
      <c r="B188" s="6"/>
      <c r="C188" s="13"/>
      <c r="D188" s="31"/>
      <c r="E188" s="34"/>
      <c r="F188" s="67"/>
      <c r="G188" s="66"/>
      <c r="H188" s="67"/>
      <c r="I188" s="66"/>
      <c r="J188" s="67"/>
      <c r="K188" s="67"/>
      <c r="L188" s="67"/>
      <c r="M188" s="8"/>
    </row>
    <row r="189" spans="1:51" ht="22.9" customHeight="1" x14ac:dyDescent="0.3">
      <c r="A189" s="6"/>
      <c r="B189" s="6"/>
      <c r="C189" s="13"/>
      <c r="D189" s="31"/>
      <c r="E189" s="26"/>
      <c r="F189" s="26"/>
      <c r="G189" s="26"/>
      <c r="H189" s="26"/>
      <c r="I189" s="26"/>
      <c r="J189" s="26"/>
      <c r="K189" s="26"/>
      <c r="L189" s="26"/>
      <c r="M189" s="8"/>
    </row>
    <row r="190" spans="1:51" ht="22.9" customHeight="1" x14ac:dyDescent="0.3">
      <c r="A190" s="6"/>
      <c r="B190" s="6"/>
      <c r="C190" s="13"/>
      <c r="D190" s="31"/>
      <c r="E190" s="26"/>
      <c r="F190" s="26"/>
      <c r="G190" s="26"/>
      <c r="H190" s="26"/>
      <c r="I190" s="26"/>
      <c r="J190" s="26"/>
      <c r="K190" s="26"/>
      <c r="L190" s="26"/>
      <c r="M190" s="8"/>
    </row>
    <row r="191" spans="1:51" ht="22.9" customHeight="1" x14ac:dyDescent="0.3">
      <c r="A191" s="6"/>
      <c r="B191" s="6"/>
      <c r="C191" s="13"/>
      <c r="D191" s="31"/>
      <c r="E191" s="26"/>
      <c r="F191" s="26"/>
      <c r="G191" s="26"/>
      <c r="H191" s="26"/>
      <c r="I191" s="26"/>
      <c r="J191" s="26"/>
      <c r="K191" s="26"/>
      <c r="L191" s="26"/>
      <c r="M191" s="8"/>
    </row>
    <row r="192" spans="1:51" ht="22.9" customHeight="1" x14ac:dyDescent="0.3">
      <c r="A192" s="6"/>
      <c r="B192" s="6"/>
      <c r="C192" s="13"/>
      <c r="D192" s="31"/>
      <c r="E192" s="26"/>
      <c r="F192" s="26"/>
      <c r="G192" s="26"/>
      <c r="H192" s="26"/>
      <c r="I192" s="26"/>
      <c r="J192" s="26"/>
      <c r="K192" s="26"/>
      <c r="L192" s="26"/>
      <c r="M192" s="8"/>
    </row>
    <row r="193" spans="1:51" ht="22.9" customHeight="1" x14ac:dyDescent="0.3">
      <c r="A193" s="6"/>
      <c r="B193" s="6"/>
      <c r="C193" s="13"/>
      <c r="D193" s="31"/>
      <c r="E193" s="26"/>
      <c r="F193" s="26"/>
      <c r="G193" s="26"/>
      <c r="H193" s="26"/>
      <c r="I193" s="26"/>
      <c r="J193" s="26"/>
      <c r="K193" s="26"/>
      <c r="L193" s="26"/>
      <c r="M193" s="8"/>
    </row>
    <row r="194" spans="1:51" ht="22.9" customHeight="1" x14ac:dyDescent="0.3">
      <c r="A194" s="6"/>
      <c r="B194" s="6"/>
      <c r="C194" s="13"/>
      <c r="D194" s="31"/>
      <c r="E194" s="26"/>
      <c r="F194" s="26"/>
      <c r="G194" s="26"/>
      <c r="H194" s="26"/>
      <c r="I194" s="26"/>
      <c r="J194" s="26"/>
      <c r="K194" s="26"/>
      <c r="L194" s="26"/>
      <c r="M194" s="8"/>
    </row>
    <row r="195" spans="1:51" ht="22.9" customHeight="1" x14ac:dyDescent="0.3">
      <c r="A195" s="6"/>
      <c r="B195" s="6"/>
      <c r="C195" s="13"/>
      <c r="D195" s="31"/>
      <c r="E195" s="26"/>
      <c r="F195" s="26"/>
      <c r="G195" s="26"/>
      <c r="H195" s="26"/>
      <c r="I195" s="26"/>
      <c r="J195" s="26"/>
      <c r="K195" s="26"/>
      <c r="L195" s="26"/>
      <c r="M195" s="8"/>
    </row>
    <row r="196" spans="1:51" ht="22.9" customHeight="1" x14ac:dyDescent="0.3">
      <c r="A196" s="9" t="s">
        <v>133</v>
      </c>
      <c r="B196" s="10"/>
      <c r="C196" s="11"/>
      <c r="D196" s="32"/>
      <c r="E196" s="28"/>
      <c r="F196" s="28">
        <f>ROUNDDOWN(SUMIF(Q182:Q195,"1",F182:F195),0)</f>
        <v>0</v>
      </c>
      <c r="G196" s="28"/>
      <c r="H196" s="28">
        <f>ROUNDDOWN(SUMIF(Q182:Q195,"1",H182:H195),0)</f>
        <v>0</v>
      </c>
      <c r="I196" s="28"/>
      <c r="J196" s="28">
        <f>ROUNDDOWN(SUMIF(Q182:Q195,"1",J182:J195),0)</f>
        <v>0</v>
      </c>
      <c r="K196" s="28"/>
      <c r="L196" s="28">
        <f>F196+H196+J196</f>
        <v>0</v>
      </c>
      <c r="M196" s="28"/>
      <c r="R196">
        <f t="shared" ref="R196:AY196" si="68">ROUNDDOWN(SUM(R182:R186),0)</f>
        <v>0</v>
      </c>
      <c r="S196">
        <f t="shared" si="68"/>
        <v>0</v>
      </c>
      <c r="T196">
        <f t="shared" si="68"/>
        <v>0</v>
      </c>
      <c r="U196">
        <f t="shared" si="68"/>
        <v>0</v>
      </c>
      <c r="V196">
        <f t="shared" si="68"/>
        <v>0</v>
      </c>
      <c r="W196">
        <f t="shared" si="68"/>
        <v>0</v>
      </c>
      <c r="X196">
        <f t="shared" si="68"/>
        <v>0</v>
      </c>
      <c r="Y196">
        <f t="shared" si="68"/>
        <v>0</v>
      </c>
      <c r="Z196">
        <f t="shared" si="68"/>
        <v>0</v>
      </c>
      <c r="AA196">
        <f t="shared" si="68"/>
        <v>0</v>
      </c>
      <c r="AB196">
        <f t="shared" si="68"/>
        <v>0</v>
      </c>
      <c r="AC196">
        <f t="shared" si="68"/>
        <v>0</v>
      </c>
      <c r="AD196">
        <f t="shared" si="68"/>
        <v>0</v>
      </c>
      <c r="AE196">
        <f t="shared" si="68"/>
        <v>0</v>
      </c>
      <c r="AF196">
        <f t="shared" si="68"/>
        <v>0</v>
      </c>
      <c r="AG196">
        <f t="shared" si="68"/>
        <v>0</v>
      </c>
      <c r="AH196">
        <f t="shared" si="68"/>
        <v>0</v>
      </c>
      <c r="AI196">
        <f t="shared" si="68"/>
        <v>0</v>
      </c>
      <c r="AJ196">
        <f t="shared" si="68"/>
        <v>0</v>
      </c>
      <c r="AK196">
        <f t="shared" si="68"/>
        <v>0</v>
      </c>
      <c r="AL196">
        <f t="shared" si="68"/>
        <v>0</v>
      </c>
      <c r="AM196">
        <f t="shared" si="68"/>
        <v>0</v>
      </c>
      <c r="AN196">
        <f t="shared" si="68"/>
        <v>0</v>
      </c>
      <c r="AO196">
        <f t="shared" si="68"/>
        <v>0</v>
      </c>
      <c r="AP196">
        <f t="shared" si="68"/>
        <v>0</v>
      </c>
      <c r="AQ196">
        <f t="shared" si="68"/>
        <v>0</v>
      </c>
      <c r="AR196">
        <f t="shared" si="68"/>
        <v>0</v>
      </c>
      <c r="AS196">
        <f t="shared" si="68"/>
        <v>0</v>
      </c>
      <c r="AT196">
        <f t="shared" si="68"/>
        <v>0</v>
      </c>
      <c r="AU196">
        <f t="shared" si="68"/>
        <v>0</v>
      </c>
      <c r="AV196">
        <f t="shared" si="68"/>
        <v>0</v>
      </c>
      <c r="AW196">
        <f t="shared" si="68"/>
        <v>0</v>
      </c>
      <c r="AX196">
        <f t="shared" si="68"/>
        <v>0</v>
      </c>
      <c r="AY196">
        <f t="shared" si="68"/>
        <v>0</v>
      </c>
    </row>
    <row r="197" spans="1:51" ht="22.9" customHeight="1" x14ac:dyDescent="0.3">
      <c r="A197" s="61" t="s">
        <v>96</v>
      </c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</row>
    <row r="198" spans="1:51" ht="22.9" customHeight="1" x14ac:dyDescent="0.3">
      <c r="A198" s="5" t="s">
        <v>28</v>
      </c>
      <c r="B198" s="5" t="s">
        <v>55</v>
      </c>
      <c r="C198" s="7" t="s">
        <v>214</v>
      </c>
      <c r="D198" s="31">
        <v>4.41</v>
      </c>
      <c r="E198" s="34"/>
      <c r="F198" s="67">
        <f>ROUNDDOWN(D198*E198,0)</f>
        <v>0</v>
      </c>
      <c r="G198" s="66"/>
      <c r="H198" s="67">
        <f>ROUNDDOWN(D198*G198,0)</f>
        <v>0</v>
      </c>
      <c r="I198" s="66"/>
      <c r="J198" s="67">
        <f>ROUNDDOWN(D198*I198,0)</f>
        <v>0</v>
      </c>
      <c r="K198" s="67">
        <f t="shared" ref="K198:L202" si="69">E198+G198+I198</f>
        <v>0</v>
      </c>
      <c r="L198" s="67">
        <f t="shared" si="69"/>
        <v>0</v>
      </c>
      <c r="M198" s="14"/>
      <c r="O198" t="str">
        <f>""</f>
        <v/>
      </c>
      <c r="P198" t="s">
        <v>173</v>
      </c>
      <c r="Q198">
        <v>1</v>
      </c>
      <c r="R198">
        <f>IF(P198="기계경비",J198,0)</f>
        <v>0</v>
      </c>
      <c r="S198">
        <f>IF(P198="운반비",L198,0)</f>
        <v>0</v>
      </c>
      <c r="T198">
        <f>IF(P198="작업부산물",F198,0)</f>
        <v>0</v>
      </c>
      <c r="U198">
        <f>IF(P198="관급",F198,0)</f>
        <v>0</v>
      </c>
      <c r="V198">
        <f>IF(P198="외주비",J198,0)</f>
        <v>0</v>
      </c>
      <c r="W198">
        <f>IF(P198="장비비",J198,0)</f>
        <v>0</v>
      </c>
      <c r="X198">
        <f>IF(P198="폐기물처리비",L198,0)</f>
        <v>0</v>
      </c>
      <c r="Y198">
        <f>IF(P198="가설비",J198,0)</f>
        <v>0</v>
      </c>
      <c r="Z198">
        <f>IF(P198="잡비제외분",F198,0)</f>
        <v>0</v>
      </c>
      <c r="AA198">
        <f>IF(P198="사급자재대",L198,0)</f>
        <v>0</v>
      </c>
      <c r="AB198">
        <f>IF(P198="관급자재대",L198,0)</f>
        <v>0</v>
      </c>
      <c r="AC198">
        <f>IF(P198="사용자항목1",L198,0)</f>
        <v>0</v>
      </c>
      <c r="AD198">
        <f>IF(P198="사용자항목2",L198,0)</f>
        <v>0</v>
      </c>
      <c r="AE198">
        <f>IF(P198="안전관리비",L198,0)</f>
        <v>0</v>
      </c>
      <c r="AF198">
        <f>IF(P198="품질관리비",L198,0)</f>
        <v>0</v>
      </c>
      <c r="AG198">
        <f>IF(P198="작업부산물(철거해체)",L198,0)</f>
        <v>0</v>
      </c>
      <c r="AH198">
        <f>IF(P198="재해예방기술지도비",L198,0)</f>
        <v>0</v>
      </c>
      <c r="AI198">
        <f>IF(P198="사용자항목7",L198,0)</f>
        <v>0</v>
      </c>
      <c r="AJ198">
        <f>IF(P198="석면분담금",L198,0)</f>
        <v>0</v>
      </c>
      <c r="AK198">
        <f>IF(P198="임금채권부담금",L198,0)</f>
        <v>0</v>
      </c>
      <c r="AL198">
        <f>IF(P198="사용자항목10",L198,0)</f>
        <v>0</v>
      </c>
      <c r="AM198">
        <f>IF(P198="사용자항목11",L198,0)</f>
        <v>0</v>
      </c>
      <c r="AN198">
        <f>IF(P198="사용자항목12",L198,0)</f>
        <v>0</v>
      </c>
      <c r="AO198">
        <f>IF(P198="사용자항목13",L198,0)</f>
        <v>0</v>
      </c>
      <c r="AP198">
        <f>IF(P198="사용자항목14",L198,0)</f>
        <v>0</v>
      </c>
      <c r="AQ198">
        <f>IF(P198="사용자항목15",L198,0)</f>
        <v>0</v>
      </c>
      <c r="AR198">
        <f>IF(P198="사용자항목16",L198,0)</f>
        <v>0</v>
      </c>
      <c r="AS198">
        <f>IF(P198="사용자항목17",L198,0)</f>
        <v>0</v>
      </c>
      <c r="AT198">
        <f>IF(P198="사용자항목18",L198,0)</f>
        <v>0</v>
      </c>
      <c r="AU198">
        <f>IF(P198="사용자항목19",L198,0)</f>
        <v>0</v>
      </c>
    </row>
    <row r="199" spans="1:51" ht="22.9" customHeight="1" x14ac:dyDescent="0.3">
      <c r="A199" s="5" t="s">
        <v>28</v>
      </c>
      <c r="B199" s="5" t="s">
        <v>142</v>
      </c>
      <c r="C199" s="7" t="s">
        <v>214</v>
      </c>
      <c r="D199" s="31">
        <v>12.74</v>
      </c>
      <c r="E199" s="34"/>
      <c r="F199" s="67">
        <f>ROUNDDOWN(D199*E199,0)</f>
        <v>0</v>
      </c>
      <c r="G199" s="66"/>
      <c r="H199" s="67">
        <f>ROUNDDOWN(D199*G199,0)</f>
        <v>0</v>
      </c>
      <c r="I199" s="66"/>
      <c r="J199" s="67">
        <f>ROUNDDOWN(D199*I199,0)</f>
        <v>0</v>
      </c>
      <c r="K199" s="67">
        <f t="shared" si="69"/>
        <v>0</v>
      </c>
      <c r="L199" s="67">
        <f t="shared" si="69"/>
        <v>0</v>
      </c>
      <c r="M199" s="14"/>
      <c r="O199" t="str">
        <f>""</f>
        <v/>
      </c>
      <c r="P199" t="s">
        <v>173</v>
      </c>
      <c r="Q199">
        <v>1</v>
      </c>
      <c r="R199">
        <f>IF(P199="기계경비",J199,0)</f>
        <v>0</v>
      </c>
      <c r="S199">
        <f>IF(P199="운반비",L199,0)</f>
        <v>0</v>
      </c>
      <c r="T199">
        <f>IF(P199="작업부산물",F199,0)</f>
        <v>0</v>
      </c>
      <c r="U199">
        <f>IF(P199="관급",F199,0)</f>
        <v>0</v>
      </c>
      <c r="V199">
        <f>IF(P199="외주비",J199,0)</f>
        <v>0</v>
      </c>
      <c r="W199">
        <f>IF(P199="장비비",J199,0)</f>
        <v>0</v>
      </c>
      <c r="X199">
        <f>IF(P199="폐기물처리비",L199,0)</f>
        <v>0</v>
      </c>
      <c r="Y199">
        <f>IF(P199="가설비",J199,0)</f>
        <v>0</v>
      </c>
      <c r="Z199">
        <f>IF(P199="잡비제외분",F199,0)</f>
        <v>0</v>
      </c>
      <c r="AA199">
        <f>IF(P199="사급자재대",L199,0)</f>
        <v>0</v>
      </c>
      <c r="AB199">
        <f>IF(P199="관급자재대",L199,0)</f>
        <v>0</v>
      </c>
      <c r="AC199">
        <f>IF(P199="사용자항목1",L199,0)</f>
        <v>0</v>
      </c>
      <c r="AD199">
        <f>IF(P199="사용자항목2",L199,0)</f>
        <v>0</v>
      </c>
      <c r="AE199">
        <f>IF(P199="안전관리비",L199,0)</f>
        <v>0</v>
      </c>
      <c r="AF199">
        <f>IF(P199="품질관리비",L199,0)</f>
        <v>0</v>
      </c>
      <c r="AG199">
        <f>IF(P199="작업부산물(철거해체)",L199,0)</f>
        <v>0</v>
      </c>
      <c r="AH199">
        <f>IF(P199="재해예방기술지도비",L199,0)</f>
        <v>0</v>
      </c>
      <c r="AI199">
        <f>IF(P199="사용자항목7",L199,0)</f>
        <v>0</v>
      </c>
      <c r="AJ199">
        <f>IF(P199="석면분담금",L199,0)</f>
        <v>0</v>
      </c>
      <c r="AK199">
        <f>IF(P199="임금채권부담금",L199,0)</f>
        <v>0</v>
      </c>
      <c r="AL199">
        <f>IF(P199="사용자항목10",L199,0)</f>
        <v>0</v>
      </c>
      <c r="AM199">
        <f>IF(P199="사용자항목11",L199,0)</f>
        <v>0</v>
      </c>
      <c r="AN199">
        <f>IF(P199="사용자항목12",L199,0)</f>
        <v>0</v>
      </c>
      <c r="AO199">
        <f>IF(P199="사용자항목13",L199,0)</f>
        <v>0</v>
      </c>
      <c r="AP199">
        <f>IF(P199="사용자항목14",L199,0)</f>
        <v>0</v>
      </c>
      <c r="AQ199">
        <f>IF(P199="사용자항목15",L199,0)</f>
        <v>0</v>
      </c>
      <c r="AR199">
        <f>IF(P199="사용자항목16",L199,0)</f>
        <v>0</v>
      </c>
      <c r="AS199">
        <f>IF(P199="사용자항목17",L199,0)</f>
        <v>0</v>
      </c>
      <c r="AT199">
        <f>IF(P199="사용자항목18",L199,0)</f>
        <v>0</v>
      </c>
      <c r="AU199">
        <f>IF(P199="사용자항목19",L199,0)</f>
        <v>0</v>
      </c>
    </row>
    <row r="200" spans="1:51" ht="22.9" customHeight="1" x14ac:dyDescent="0.3">
      <c r="A200" s="5" t="s">
        <v>28</v>
      </c>
      <c r="B200" s="5" t="s">
        <v>164</v>
      </c>
      <c r="C200" s="7" t="s">
        <v>214</v>
      </c>
      <c r="D200" s="31">
        <v>0.12</v>
      </c>
      <c r="E200" s="34"/>
      <c r="F200" s="67">
        <f>ROUNDDOWN(D200*E200,0)</f>
        <v>0</v>
      </c>
      <c r="G200" s="66"/>
      <c r="H200" s="67">
        <f>ROUNDDOWN(D200*G200,0)</f>
        <v>0</v>
      </c>
      <c r="I200" s="66"/>
      <c r="J200" s="67">
        <f>ROUNDDOWN(D200*I200,0)</f>
        <v>0</v>
      </c>
      <c r="K200" s="67">
        <f t="shared" si="69"/>
        <v>0</v>
      </c>
      <c r="L200" s="67">
        <f t="shared" si="69"/>
        <v>0</v>
      </c>
      <c r="M200" s="14"/>
      <c r="O200" t="str">
        <f>""</f>
        <v/>
      </c>
      <c r="P200" t="s">
        <v>173</v>
      </c>
      <c r="Q200">
        <v>1</v>
      </c>
      <c r="R200">
        <f>IF(P200="기계경비",J200,0)</f>
        <v>0</v>
      </c>
      <c r="S200">
        <f>IF(P200="운반비",L200,0)</f>
        <v>0</v>
      </c>
      <c r="T200">
        <f>IF(P200="작업부산물",F200,0)</f>
        <v>0</v>
      </c>
      <c r="U200">
        <f>IF(P200="관급",F200,0)</f>
        <v>0</v>
      </c>
      <c r="V200">
        <f>IF(P200="외주비",J200,0)</f>
        <v>0</v>
      </c>
      <c r="W200">
        <f>IF(P200="장비비",J200,0)</f>
        <v>0</v>
      </c>
      <c r="X200">
        <f>IF(P200="폐기물처리비",L200,0)</f>
        <v>0</v>
      </c>
      <c r="Y200">
        <f>IF(P200="가설비",J200,0)</f>
        <v>0</v>
      </c>
      <c r="Z200">
        <f>IF(P200="잡비제외분",F200,0)</f>
        <v>0</v>
      </c>
      <c r="AA200">
        <f>IF(P200="사급자재대",L200,0)</f>
        <v>0</v>
      </c>
      <c r="AB200">
        <f>IF(P200="관급자재대",L200,0)</f>
        <v>0</v>
      </c>
      <c r="AC200">
        <f>IF(P200="사용자항목1",L200,0)</f>
        <v>0</v>
      </c>
      <c r="AD200">
        <f>IF(P200="사용자항목2",L200,0)</f>
        <v>0</v>
      </c>
      <c r="AE200">
        <f>IF(P200="안전관리비",L200,0)</f>
        <v>0</v>
      </c>
      <c r="AF200">
        <f>IF(P200="품질관리비",L200,0)</f>
        <v>0</v>
      </c>
      <c r="AG200">
        <f>IF(P200="작업부산물(철거해체)",L200,0)</f>
        <v>0</v>
      </c>
      <c r="AH200">
        <f>IF(P200="재해예방기술지도비",L200,0)</f>
        <v>0</v>
      </c>
      <c r="AI200">
        <f>IF(P200="사용자항목7",L200,0)</f>
        <v>0</v>
      </c>
      <c r="AJ200">
        <f>IF(P200="석면분담금",L200,0)</f>
        <v>0</v>
      </c>
      <c r="AK200">
        <f>IF(P200="임금채권부담금",L200,0)</f>
        <v>0</v>
      </c>
      <c r="AL200">
        <f>IF(P200="사용자항목10",L200,0)</f>
        <v>0</v>
      </c>
      <c r="AM200">
        <f>IF(P200="사용자항목11",L200,0)</f>
        <v>0</v>
      </c>
      <c r="AN200">
        <f>IF(P200="사용자항목12",L200,0)</f>
        <v>0</v>
      </c>
      <c r="AO200">
        <f>IF(P200="사용자항목13",L200,0)</f>
        <v>0</v>
      </c>
      <c r="AP200">
        <f>IF(P200="사용자항목14",L200,0)</f>
        <v>0</v>
      </c>
      <c r="AQ200">
        <f>IF(P200="사용자항목15",L200,0)</f>
        <v>0</v>
      </c>
      <c r="AR200">
        <f>IF(P200="사용자항목16",L200,0)</f>
        <v>0</v>
      </c>
      <c r="AS200">
        <f>IF(P200="사용자항목17",L200,0)</f>
        <v>0</v>
      </c>
      <c r="AT200">
        <f>IF(P200="사용자항목18",L200,0)</f>
        <v>0</v>
      </c>
      <c r="AU200">
        <f>IF(P200="사용자항목19",L200,0)</f>
        <v>0</v>
      </c>
      <c r="AY200" s="1" t="s">
        <v>130</v>
      </c>
    </row>
    <row r="201" spans="1:51" ht="22.9" customHeight="1" x14ac:dyDescent="0.3">
      <c r="A201" s="5" t="s">
        <v>83</v>
      </c>
      <c r="B201" s="5" t="s">
        <v>84</v>
      </c>
      <c r="C201" s="7" t="s">
        <v>213</v>
      </c>
      <c r="D201" s="31">
        <v>17.28</v>
      </c>
      <c r="E201" s="34"/>
      <c r="F201" s="67">
        <f>ROUNDDOWN(D201*E201,0)</f>
        <v>0</v>
      </c>
      <c r="G201" s="66"/>
      <c r="H201" s="67">
        <f>ROUNDDOWN(D201*G201,0)</f>
        <v>0</v>
      </c>
      <c r="I201" s="66"/>
      <c r="J201" s="67">
        <f>ROUNDDOWN(D201*I201,0)</f>
        <v>0</v>
      </c>
      <c r="K201" s="67">
        <f t="shared" si="69"/>
        <v>0</v>
      </c>
      <c r="L201" s="67">
        <f t="shared" si="69"/>
        <v>0</v>
      </c>
      <c r="M201" s="14"/>
      <c r="O201" t="str">
        <f>"03"</f>
        <v>03</v>
      </c>
      <c r="P201" t="s">
        <v>173</v>
      </c>
      <c r="Q201">
        <v>1</v>
      </c>
      <c r="R201">
        <f>IF(P201="기계경비",J201,0)</f>
        <v>0</v>
      </c>
      <c r="S201">
        <f>IF(P201="운반비",L201,0)</f>
        <v>0</v>
      </c>
      <c r="T201">
        <f>IF(P201="작업부산물",F201,0)</f>
        <v>0</v>
      </c>
      <c r="U201">
        <f>IF(P201="관급",F201,0)</f>
        <v>0</v>
      </c>
      <c r="V201">
        <f>IF(P201="외주비",J201,0)</f>
        <v>0</v>
      </c>
      <c r="W201">
        <f>IF(P201="장비비",J201,0)</f>
        <v>0</v>
      </c>
      <c r="X201">
        <f>IF(P201="폐기물처리비",L201,0)</f>
        <v>0</v>
      </c>
      <c r="Y201">
        <f>IF(P201="가설비",J201,0)</f>
        <v>0</v>
      </c>
      <c r="Z201">
        <f>IF(P201="잡비제외분",F201,0)</f>
        <v>0</v>
      </c>
      <c r="AA201">
        <f>IF(P201="사급자재대",L201,0)</f>
        <v>0</v>
      </c>
      <c r="AB201">
        <f>IF(P201="관급자재대",L201,0)</f>
        <v>0</v>
      </c>
      <c r="AC201">
        <f>IF(P201="사용자항목1",L201,0)</f>
        <v>0</v>
      </c>
      <c r="AD201">
        <f>IF(P201="사용자항목2",L201,0)</f>
        <v>0</v>
      </c>
      <c r="AE201">
        <f>IF(P201="안전관리비",L201,0)</f>
        <v>0</v>
      </c>
      <c r="AF201">
        <f>IF(P201="품질관리비",L201,0)</f>
        <v>0</v>
      </c>
      <c r="AG201">
        <f>IF(P201="작업부산물(철거해체)",L201,0)</f>
        <v>0</v>
      </c>
      <c r="AH201">
        <f>IF(P201="재해예방기술지도비",L201,0)</f>
        <v>0</v>
      </c>
      <c r="AI201">
        <f>IF(P201="사용자항목7",L201,0)</f>
        <v>0</v>
      </c>
      <c r="AJ201">
        <f>IF(P201="석면분담금",L201,0)</f>
        <v>0</v>
      </c>
      <c r="AK201">
        <f>IF(P201="임금채권부담금",L201,0)</f>
        <v>0</v>
      </c>
      <c r="AL201">
        <f>IF(P201="사용자항목10",L201,0)</f>
        <v>0</v>
      </c>
      <c r="AM201">
        <f>IF(P201="사용자항목11",L201,0)</f>
        <v>0</v>
      </c>
      <c r="AN201">
        <f>IF(P201="사용자항목12",L201,0)</f>
        <v>0</v>
      </c>
      <c r="AO201">
        <f>IF(P201="사용자항목13",L201,0)</f>
        <v>0</v>
      </c>
      <c r="AP201">
        <f>IF(P201="사용자항목14",L201,0)</f>
        <v>0</v>
      </c>
      <c r="AQ201">
        <f>IF(P201="사용자항목15",L201,0)</f>
        <v>0</v>
      </c>
      <c r="AR201">
        <f>IF(P201="사용자항목16",L201,0)</f>
        <v>0</v>
      </c>
      <c r="AS201">
        <f>IF(P201="사용자항목17",L201,0)</f>
        <v>0</v>
      </c>
      <c r="AT201">
        <f>IF(P201="사용자항목18",L201,0)</f>
        <v>0</v>
      </c>
      <c r="AU201">
        <f>IF(P201="사용자항목19",L201,0)</f>
        <v>0</v>
      </c>
    </row>
    <row r="202" spans="1:51" ht="22.9" customHeight="1" x14ac:dyDescent="0.3">
      <c r="A202" s="5" t="s">
        <v>87</v>
      </c>
      <c r="B202" s="5" t="s">
        <v>125</v>
      </c>
      <c r="C202" s="7" t="s">
        <v>213</v>
      </c>
      <c r="D202" s="31">
        <v>17.28</v>
      </c>
      <c r="E202" s="34"/>
      <c r="F202" s="67">
        <f>ROUNDDOWN(D202*E202,0)</f>
        <v>0</v>
      </c>
      <c r="G202" s="66"/>
      <c r="H202" s="67">
        <f>ROUNDDOWN(D202*G202,0)</f>
        <v>0</v>
      </c>
      <c r="I202" s="66"/>
      <c r="J202" s="67">
        <f>ROUNDDOWN(D202*I202,0)</f>
        <v>0</v>
      </c>
      <c r="K202" s="67">
        <f t="shared" si="69"/>
        <v>0</v>
      </c>
      <c r="L202" s="67">
        <f t="shared" si="69"/>
        <v>0</v>
      </c>
      <c r="M202" s="14"/>
      <c r="O202" t="str">
        <f>"03"</f>
        <v>03</v>
      </c>
      <c r="P202" t="s">
        <v>173</v>
      </c>
      <c r="Q202">
        <v>1</v>
      </c>
      <c r="R202">
        <f>IF(P202="기계경비",J202,0)</f>
        <v>0</v>
      </c>
      <c r="S202">
        <f>IF(P202="운반비",L202,0)</f>
        <v>0</v>
      </c>
      <c r="T202">
        <f>IF(P202="작업부산물",F202,0)</f>
        <v>0</v>
      </c>
      <c r="U202">
        <f>IF(P202="관급",F202,0)</f>
        <v>0</v>
      </c>
      <c r="V202">
        <f>IF(P202="외주비",J202,0)</f>
        <v>0</v>
      </c>
      <c r="W202">
        <f>IF(P202="장비비",J202,0)</f>
        <v>0</v>
      </c>
      <c r="X202">
        <f>IF(P202="폐기물처리비",L202,0)</f>
        <v>0</v>
      </c>
      <c r="Y202">
        <f>IF(P202="가설비",J202,0)</f>
        <v>0</v>
      </c>
      <c r="Z202">
        <f>IF(P202="잡비제외분",F202,0)</f>
        <v>0</v>
      </c>
      <c r="AA202">
        <f>IF(P202="사급자재대",L202,0)</f>
        <v>0</v>
      </c>
      <c r="AB202">
        <f>IF(P202="관급자재대",L202,0)</f>
        <v>0</v>
      </c>
      <c r="AC202">
        <f>IF(P202="사용자항목1",L202,0)</f>
        <v>0</v>
      </c>
      <c r="AD202">
        <f>IF(P202="사용자항목2",L202,0)</f>
        <v>0</v>
      </c>
      <c r="AE202">
        <f>IF(P202="안전관리비",L202,0)</f>
        <v>0</v>
      </c>
      <c r="AF202">
        <f>IF(P202="품질관리비",L202,0)</f>
        <v>0</v>
      </c>
      <c r="AG202">
        <f>IF(P202="작업부산물(철거해체)",L202,0)</f>
        <v>0</v>
      </c>
      <c r="AH202">
        <f>IF(P202="재해예방기술지도비",L202,0)</f>
        <v>0</v>
      </c>
      <c r="AI202">
        <f>IF(P202="사용자항목7",L202,0)</f>
        <v>0</v>
      </c>
      <c r="AJ202">
        <f>IF(P202="석면분담금",L202,0)</f>
        <v>0</v>
      </c>
      <c r="AK202">
        <f>IF(P202="임금채권부담금",L202,0)</f>
        <v>0</v>
      </c>
      <c r="AL202">
        <f>IF(P202="사용자항목10",L202,0)</f>
        <v>0</v>
      </c>
      <c r="AM202">
        <f>IF(P202="사용자항목11",L202,0)</f>
        <v>0</v>
      </c>
      <c r="AN202">
        <f>IF(P202="사용자항목12",L202,0)</f>
        <v>0</v>
      </c>
      <c r="AO202">
        <f>IF(P202="사용자항목13",L202,0)</f>
        <v>0</v>
      </c>
      <c r="AP202">
        <f>IF(P202="사용자항목14",L202,0)</f>
        <v>0</v>
      </c>
      <c r="AQ202">
        <f>IF(P202="사용자항목15",L202,0)</f>
        <v>0</v>
      </c>
      <c r="AR202">
        <f>IF(P202="사용자항목16",L202,0)</f>
        <v>0</v>
      </c>
      <c r="AS202">
        <f>IF(P202="사용자항목17",L202,0)</f>
        <v>0</v>
      </c>
      <c r="AT202">
        <f>IF(P202="사용자항목18",L202,0)</f>
        <v>0</v>
      </c>
      <c r="AU202">
        <f>IF(P202="사용자항목19",L202,0)</f>
        <v>0</v>
      </c>
    </row>
    <row r="203" spans="1:51" ht="22.9" customHeight="1" x14ac:dyDescent="0.3">
      <c r="A203" s="6"/>
      <c r="B203" s="6"/>
      <c r="C203" s="13"/>
      <c r="D203" s="31"/>
      <c r="E203" s="34"/>
      <c r="F203" s="67"/>
      <c r="G203" s="66"/>
      <c r="H203" s="67"/>
      <c r="I203" s="66"/>
      <c r="J203" s="67"/>
      <c r="K203" s="67"/>
      <c r="L203" s="67"/>
      <c r="M203" s="8"/>
    </row>
    <row r="204" spans="1:51" ht="22.9" customHeight="1" x14ac:dyDescent="0.3">
      <c r="A204" s="6"/>
      <c r="B204" s="6"/>
      <c r="C204" s="13"/>
      <c r="D204" s="31"/>
      <c r="E204" s="34"/>
      <c r="F204" s="34"/>
      <c r="G204" s="34"/>
      <c r="H204" s="34"/>
      <c r="I204" s="34"/>
      <c r="J204" s="34"/>
      <c r="K204" s="34"/>
      <c r="L204" s="34"/>
      <c r="M204" s="8"/>
    </row>
    <row r="205" spans="1:51" ht="22.9" customHeight="1" x14ac:dyDescent="0.3">
      <c r="A205" s="6"/>
      <c r="B205" s="6"/>
      <c r="C205" s="13"/>
      <c r="D205" s="31"/>
      <c r="E205" s="26"/>
      <c r="F205" s="26"/>
      <c r="G205" s="26"/>
      <c r="H205" s="26"/>
      <c r="I205" s="26"/>
      <c r="J205" s="26"/>
      <c r="K205" s="26"/>
      <c r="L205" s="26"/>
      <c r="M205" s="8"/>
    </row>
    <row r="206" spans="1:51" ht="22.9" customHeight="1" x14ac:dyDescent="0.3">
      <c r="A206" s="6"/>
      <c r="B206" s="6"/>
      <c r="C206" s="13"/>
      <c r="D206" s="31"/>
      <c r="E206" s="26"/>
      <c r="F206" s="26"/>
      <c r="G206" s="26"/>
      <c r="H206" s="26"/>
      <c r="I206" s="26"/>
      <c r="J206" s="26"/>
      <c r="K206" s="26"/>
      <c r="L206" s="26"/>
      <c r="M206" s="8"/>
    </row>
    <row r="207" spans="1:51" ht="22.9" customHeight="1" x14ac:dyDescent="0.3">
      <c r="A207" s="6"/>
      <c r="B207" s="6"/>
      <c r="C207" s="13"/>
      <c r="D207" s="31"/>
      <c r="E207" s="26"/>
      <c r="F207" s="26"/>
      <c r="G207" s="26"/>
      <c r="H207" s="26"/>
      <c r="I207" s="26"/>
      <c r="J207" s="26"/>
      <c r="K207" s="26"/>
      <c r="L207" s="26"/>
      <c r="M207" s="8"/>
    </row>
    <row r="208" spans="1:51" ht="22.9" customHeight="1" x14ac:dyDescent="0.3">
      <c r="A208" s="6"/>
      <c r="B208" s="6"/>
      <c r="C208" s="13"/>
      <c r="D208" s="31"/>
      <c r="E208" s="26"/>
      <c r="F208" s="26"/>
      <c r="G208" s="26"/>
      <c r="H208" s="26"/>
      <c r="I208" s="26"/>
      <c r="J208" s="26"/>
      <c r="K208" s="26"/>
      <c r="L208" s="26"/>
      <c r="M208" s="8"/>
    </row>
    <row r="209" spans="1:51" ht="22.9" customHeight="1" x14ac:dyDescent="0.3">
      <c r="A209" s="6"/>
      <c r="B209" s="6"/>
      <c r="C209" s="13"/>
      <c r="D209" s="31"/>
      <c r="E209" s="26"/>
      <c r="F209" s="26"/>
      <c r="G209" s="26"/>
      <c r="H209" s="26"/>
      <c r="I209" s="26"/>
      <c r="J209" s="26"/>
      <c r="K209" s="26"/>
      <c r="L209" s="26"/>
      <c r="M209" s="8"/>
    </row>
    <row r="210" spans="1:51" ht="22.9" customHeight="1" x14ac:dyDescent="0.3">
      <c r="A210" s="6"/>
      <c r="B210" s="6"/>
      <c r="C210" s="13"/>
      <c r="D210" s="31"/>
      <c r="E210" s="26"/>
      <c r="F210" s="26"/>
      <c r="G210" s="26"/>
      <c r="H210" s="26"/>
      <c r="I210" s="26"/>
      <c r="J210" s="26"/>
      <c r="K210" s="26"/>
      <c r="L210" s="26"/>
      <c r="M210" s="8"/>
    </row>
    <row r="211" spans="1:51" ht="22.9" customHeight="1" x14ac:dyDescent="0.3">
      <c r="A211" s="6"/>
      <c r="B211" s="6"/>
      <c r="C211" s="13"/>
      <c r="D211" s="31"/>
      <c r="E211" s="26"/>
      <c r="F211" s="26"/>
      <c r="G211" s="26"/>
      <c r="H211" s="26"/>
      <c r="I211" s="26"/>
      <c r="J211" s="26"/>
      <c r="K211" s="26"/>
      <c r="L211" s="26"/>
      <c r="M211" s="8"/>
    </row>
    <row r="212" spans="1:51" ht="22.9" customHeight="1" x14ac:dyDescent="0.3">
      <c r="A212" s="9" t="s">
        <v>133</v>
      </c>
      <c r="B212" s="10"/>
      <c r="C212" s="11"/>
      <c r="D212" s="32"/>
      <c r="E212" s="28"/>
      <c r="F212" s="28">
        <f>ROUNDDOWN(SUMIF(Q198:Q211,"1",F198:F211),0)</f>
        <v>0</v>
      </c>
      <c r="G212" s="28"/>
      <c r="H212" s="28">
        <f>ROUNDDOWN(SUMIF(Q198:Q211,"1",H198:H211),0)</f>
        <v>0</v>
      </c>
      <c r="I212" s="28"/>
      <c r="J212" s="28">
        <f>ROUNDDOWN(SUMIF(Q198:Q211,"1",J198:J211),0)</f>
        <v>0</v>
      </c>
      <c r="K212" s="28"/>
      <c r="L212" s="28">
        <f>F212+H212+J212</f>
        <v>0</v>
      </c>
      <c r="M212" s="28"/>
      <c r="R212">
        <f t="shared" ref="R212:AY212" si="70">ROUNDDOWN(SUM(R198:R202),0)</f>
        <v>0</v>
      </c>
      <c r="S212">
        <f t="shared" si="70"/>
        <v>0</v>
      </c>
      <c r="T212">
        <f t="shared" si="70"/>
        <v>0</v>
      </c>
      <c r="U212">
        <f t="shared" si="70"/>
        <v>0</v>
      </c>
      <c r="V212">
        <f t="shared" si="70"/>
        <v>0</v>
      </c>
      <c r="W212">
        <f t="shared" si="70"/>
        <v>0</v>
      </c>
      <c r="X212">
        <f t="shared" si="70"/>
        <v>0</v>
      </c>
      <c r="Y212">
        <f t="shared" si="70"/>
        <v>0</v>
      </c>
      <c r="Z212">
        <f t="shared" si="70"/>
        <v>0</v>
      </c>
      <c r="AA212">
        <f t="shared" si="70"/>
        <v>0</v>
      </c>
      <c r="AB212">
        <f t="shared" si="70"/>
        <v>0</v>
      </c>
      <c r="AC212">
        <f t="shared" si="70"/>
        <v>0</v>
      </c>
      <c r="AD212">
        <f t="shared" si="70"/>
        <v>0</v>
      </c>
      <c r="AE212">
        <f t="shared" si="70"/>
        <v>0</v>
      </c>
      <c r="AF212">
        <f t="shared" si="70"/>
        <v>0</v>
      </c>
      <c r="AG212">
        <f t="shared" si="70"/>
        <v>0</v>
      </c>
      <c r="AH212">
        <f t="shared" si="70"/>
        <v>0</v>
      </c>
      <c r="AI212">
        <f t="shared" si="70"/>
        <v>0</v>
      </c>
      <c r="AJ212">
        <f t="shared" si="70"/>
        <v>0</v>
      </c>
      <c r="AK212">
        <f t="shared" si="70"/>
        <v>0</v>
      </c>
      <c r="AL212">
        <f t="shared" si="70"/>
        <v>0</v>
      </c>
      <c r="AM212">
        <f t="shared" si="70"/>
        <v>0</v>
      </c>
      <c r="AN212">
        <f t="shared" si="70"/>
        <v>0</v>
      </c>
      <c r="AO212">
        <f t="shared" si="70"/>
        <v>0</v>
      </c>
      <c r="AP212">
        <f t="shared" si="70"/>
        <v>0</v>
      </c>
      <c r="AQ212">
        <f t="shared" si="70"/>
        <v>0</v>
      </c>
      <c r="AR212">
        <f t="shared" si="70"/>
        <v>0</v>
      </c>
      <c r="AS212">
        <f t="shared" si="70"/>
        <v>0</v>
      </c>
      <c r="AT212">
        <f t="shared" si="70"/>
        <v>0</v>
      </c>
      <c r="AU212">
        <f t="shared" si="70"/>
        <v>0</v>
      </c>
      <c r="AV212">
        <f t="shared" si="70"/>
        <v>0</v>
      </c>
      <c r="AW212">
        <f t="shared" si="70"/>
        <v>0</v>
      </c>
      <c r="AX212">
        <f t="shared" si="70"/>
        <v>0</v>
      </c>
      <c r="AY212">
        <f t="shared" si="70"/>
        <v>0</v>
      </c>
    </row>
  </sheetData>
  <mergeCells count="24">
    <mergeCell ref="A69:M69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5:M5"/>
    <mergeCell ref="A21:M21"/>
    <mergeCell ref="A37:M37"/>
    <mergeCell ref="A53:M53"/>
    <mergeCell ref="A181:M181"/>
    <mergeCell ref="A197:M197"/>
    <mergeCell ref="A85:M85"/>
    <mergeCell ref="A101:M101"/>
    <mergeCell ref="A117:M117"/>
    <mergeCell ref="A133:M133"/>
    <mergeCell ref="A149:M149"/>
    <mergeCell ref="A165:M165"/>
  </mergeCells>
  <phoneticPr fontId="7" type="noConversion"/>
  <conditionalFormatting sqref="A5 A16:M19 A6:D14 A15:G15 M6:M15 A22:D35 A51:M51 A38:D50 M38:M50 A61:M67 A77:M83 A93:M99 A104:M115 A102:D103 A131:M131 A118:D130 M118:M130 A140:M147 M134:M139 A154:M163 A150:D153 M150:M153 A173:M179 A166:D172 M166:M172 A189:M195 M187:M188 A206:M211 A198:D205 M198:M205 A182:D188 A134:D139 A37:M37 A36:E36 G36 I36 K36 A21:M21 A20:D20 M22:M36 A54:D60 M54:M60 A53:M53 A52:D52 A69:M69 A68:D68 A85:M85 A84:D84 A101:M101 A100:D100 A117:M117 A116:D116 A133:M133 A132:D132 A149:M149 A148:D148 A165:M165 A164:D164 A181:M181 A180:C180 A197:M197 A196:D196 A212:D212 A70:D76 M70:M76 A86:D92 M86:M92">
    <cfRule type="containsText" dxfId="391" priority="291" stopIfTrue="1" operator="containsText" text=".">
      <formula>NOT(ISERROR(SEARCH(".",A5)))</formula>
    </cfRule>
    <cfRule type="notContainsText" dxfId="390" priority="292" stopIfTrue="1" operator="notContains" text=".">
      <formula>ISERROR(SEARCH(".",A5))</formula>
    </cfRule>
  </conditionalFormatting>
  <conditionalFormatting sqref="E205:L205">
    <cfRule type="containsText" dxfId="389" priority="287" stopIfTrue="1" operator="containsText" text=".">
      <formula>NOT(ISERROR(SEARCH(".",E205)))</formula>
    </cfRule>
    <cfRule type="notContainsText" dxfId="388" priority="288" stopIfTrue="1" operator="notContains" text=".">
      <formula>ISERROR(SEARCH(".",E205))</formula>
    </cfRule>
  </conditionalFormatting>
  <conditionalFormatting sqref="F6:F14">
    <cfRule type="containsText" dxfId="385" priority="281" stopIfTrue="1" operator="containsText" text=".">
      <formula>NOT(ISERROR(SEARCH(".",F6)))</formula>
    </cfRule>
    <cfRule type="notContainsText" dxfId="384" priority="282" stopIfTrue="1" operator="notContains" text=".">
      <formula>ISERROR(SEARCH(".",F6))</formula>
    </cfRule>
  </conditionalFormatting>
  <conditionalFormatting sqref="H6:H15">
    <cfRule type="containsText" dxfId="383" priority="279" stopIfTrue="1" operator="containsText" text=".">
      <formula>NOT(ISERROR(SEARCH(".",H6)))</formula>
    </cfRule>
    <cfRule type="notContainsText" dxfId="382" priority="280" stopIfTrue="1" operator="notContains" text=".">
      <formula>ISERROR(SEARCH(".",H6))</formula>
    </cfRule>
  </conditionalFormatting>
  <conditionalFormatting sqref="J6:J15">
    <cfRule type="containsText" dxfId="381" priority="277" stopIfTrue="1" operator="containsText" text=".">
      <formula>NOT(ISERROR(SEARCH(".",J6)))</formula>
    </cfRule>
    <cfRule type="notContainsText" dxfId="380" priority="278" stopIfTrue="1" operator="notContains" text=".">
      <formula>ISERROR(SEARCH(".",J6))</formula>
    </cfRule>
  </conditionalFormatting>
  <conditionalFormatting sqref="L6:L15">
    <cfRule type="containsText" dxfId="379" priority="275" stopIfTrue="1" operator="containsText" text=".">
      <formula>NOT(ISERROR(SEARCH(".",L6)))</formula>
    </cfRule>
    <cfRule type="notContainsText" dxfId="378" priority="276" stopIfTrue="1" operator="notContains" text=".">
      <formula>ISERROR(SEARCH(".",L6))</formula>
    </cfRule>
  </conditionalFormatting>
  <conditionalFormatting sqref="K6:K14">
    <cfRule type="containsText" dxfId="375" priority="271" stopIfTrue="1" operator="containsText" text=".">
      <formula>NOT(ISERROR(SEARCH(".",K6)))</formula>
    </cfRule>
    <cfRule type="notContainsText" dxfId="374" priority="272" stopIfTrue="1" operator="notContains" text=".">
      <formula>ISERROR(SEARCH(".",K6))</formula>
    </cfRule>
  </conditionalFormatting>
  <conditionalFormatting sqref="BA36">
    <cfRule type="containsText" dxfId="373" priority="269" stopIfTrue="1" operator="containsText" text=".">
      <formula>NOT(ISERROR(SEARCH(".",BA36)))</formula>
    </cfRule>
    <cfRule type="notContainsText" dxfId="372" priority="270" stopIfTrue="1" operator="notContains" text=".">
      <formula>ISERROR(SEARCH(".",BA36))</formula>
    </cfRule>
  </conditionalFormatting>
  <conditionalFormatting sqref="F36">
    <cfRule type="containsText" dxfId="371" priority="267" stopIfTrue="1" operator="containsText" text=".">
      <formula>NOT(ISERROR(SEARCH(".",F36)))</formula>
    </cfRule>
    <cfRule type="notContainsText" dxfId="370" priority="268" stopIfTrue="1" operator="notContains" text=".">
      <formula>ISERROR(SEARCH(".",F36))</formula>
    </cfRule>
  </conditionalFormatting>
  <conditionalFormatting sqref="H36">
    <cfRule type="containsText" dxfId="369" priority="265" stopIfTrue="1" operator="containsText" text=".">
      <formula>NOT(ISERROR(SEARCH(".",H36)))</formula>
    </cfRule>
    <cfRule type="notContainsText" dxfId="368" priority="266" stopIfTrue="1" operator="notContains" text=".">
      <formula>ISERROR(SEARCH(".",H36))</formula>
    </cfRule>
  </conditionalFormatting>
  <conditionalFormatting sqref="J36">
    <cfRule type="containsText" dxfId="365" priority="263" stopIfTrue="1" operator="containsText" text=".">
      <formula>NOT(ISERROR(SEARCH(".",J36)))</formula>
    </cfRule>
    <cfRule type="notContainsText" dxfId="364" priority="264" stopIfTrue="1" operator="notContains" text=".">
      <formula>ISERROR(SEARCH(".",J36))</formula>
    </cfRule>
  </conditionalFormatting>
  <conditionalFormatting sqref="L36">
    <cfRule type="containsText" dxfId="363" priority="261" stopIfTrue="1" operator="containsText" text=".">
      <formula>NOT(ISERROR(SEARCH(".",L36)))</formula>
    </cfRule>
    <cfRule type="notContainsText" dxfId="362" priority="262" stopIfTrue="1" operator="notContains" text=".">
      <formula>ISERROR(SEARCH(".",L36))</formula>
    </cfRule>
  </conditionalFormatting>
  <conditionalFormatting sqref="E20:M20">
    <cfRule type="containsText" dxfId="361" priority="259" stopIfTrue="1" operator="containsText" text=".">
      <formula>NOT(ISERROR(SEARCH(".",E20)))</formula>
    </cfRule>
    <cfRule type="notContainsText" dxfId="360" priority="260" stopIfTrue="1" operator="notContains" text=".">
      <formula>ISERROR(SEARCH(".",E20))</formula>
    </cfRule>
  </conditionalFormatting>
  <conditionalFormatting sqref="E31 G31">
    <cfRule type="containsText" dxfId="359" priority="257" stopIfTrue="1" operator="containsText" text=".">
      <formula>NOT(ISERROR(SEARCH(".",E31)))</formula>
    </cfRule>
    <cfRule type="notContainsText" dxfId="358" priority="258" stopIfTrue="1" operator="notContains" text=".">
      <formula>ISERROR(SEARCH(".",E31))</formula>
    </cfRule>
  </conditionalFormatting>
  <conditionalFormatting sqref="F22:F30 F32:F35">
    <cfRule type="containsText" dxfId="357" priority="255" stopIfTrue="1" operator="containsText" text=".">
      <formula>NOT(ISERROR(SEARCH(".",F22)))</formula>
    </cfRule>
    <cfRule type="notContainsText" dxfId="356" priority="256" stopIfTrue="1" operator="notContains" text=".">
      <formula>ISERROR(SEARCH(".",F22))</formula>
    </cfRule>
  </conditionalFormatting>
  <conditionalFormatting sqref="H22:H35">
    <cfRule type="containsText" dxfId="355" priority="253" stopIfTrue="1" operator="containsText" text=".">
      <formula>NOT(ISERROR(SEARCH(".",H22)))</formula>
    </cfRule>
    <cfRule type="notContainsText" dxfId="354" priority="254" stopIfTrue="1" operator="notContains" text=".">
      <formula>ISERROR(SEARCH(".",H22))</formula>
    </cfRule>
  </conditionalFormatting>
  <conditionalFormatting sqref="J22:J35">
    <cfRule type="containsText" dxfId="353" priority="251" stopIfTrue="1" operator="containsText" text=".">
      <formula>NOT(ISERROR(SEARCH(".",J22)))</formula>
    </cfRule>
    <cfRule type="notContainsText" dxfId="352" priority="252" stopIfTrue="1" operator="notContains" text=".">
      <formula>ISERROR(SEARCH(".",J22))</formula>
    </cfRule>
  </conditionalFormatting>
  <conditionalFormatting sqref="L22:L35">
    <cfRule type="containsText" dxfId="351" priority="249" stopIfTrue="1" operator="containsText" text=".">
      <formula>NOT(ISERROR(SEARCH(".",L22)))</formula>
    </cfRule>
    <cfRule type="notContainsText" dxfId="350" priority="250" stopIfTrue="1" operator="notContains" text=".">
      <formula>ISERROR(SEARCH(".",L22))</formula>
    </cfRule>
  </conditionalFormatting>
  <conditionalFormatting sqref="K22:K30 K32:K35">
    <cfRule type="containsText" dxfId="349" priority="247" stopIfTrue="1" operator="containsText" text=".">
      <formula>NOT(ISERROR(SEARCH(".",K22)))</formula>
    </cfRule>
    <cfRule type="notContainsText" dxfId="348" priority="248" stopIfTrue="1" operator="notContains" text=".">
      <formula>ISERROR(SEARCH(".",K22))</formula>
    </cfRule>
  </conditionalFormatting>
  <conditionalFormatting sqref="F31">
    <cfRule type="containsText" dxfId="347" priority="245" stopIfTrue="1" operator="containsText" text=".">
      <formula>NOT(ISERROR(SEARCH(".",F31)))</formula>
    </cfRule>
    <cfRule type="notContainsText" dxfId="346" priority="246" stopIfTrue="1" operator="notContains" text=".">
      <formula>ISERROR(SEARCH(".",F31))</formula>
    </cfRule>
  </conditionalFormatting>
  <conditionalFormatting sqref="K31">
    <cfRule type="containsText" dxfId="345" priority="243" stopIfTrue="1" operator="containsText" text=".">
      <formula>NOT(ISERROR(SEARCH(".",K31)))</formula>
    </cfRule>
    <cfRule type="notContainsText" dxfId="344" priority="244" stopIfTrue="1" operator="notContains" text=".">
      <formula>ISERROR(SEARCH(".",K31))</formula>
    </cfRule>
  </conditionalFormatting>
  <conditionalFormatting sqref="F38:F43">
    <cfRule type="containsText" dxfId="343" priority="241" stopIfTrue="1" operator="containsText" text=".">
      <formula>NOT(ISERROR(SEARCH(".",F38)))</formula>
    </cfRule>
    <cfRule type="notContainsText" dxfId="342" priority="242" stopIfTrue="1" operator="notContains" text=".">
      <formula>ISERROR(SEARCH(".",F38))</formula>
    </cfRule>
  </conditionalFormatting>
  <conditionalFormatting sqref="H38:H43">
    <cfRule type="containsText" dxfId="341" priority="239" stopIfTrue="1" operator="containsText" text=".">
      <formula>NOT(ISERROR(SEARCH(".",H38)))</formula>
    </cfRule>
    <cfRule type="notContainsText" dxfId="340" priority="240" stopIfTrue="1" operator="notContains" text=".">
      <formula>ISERROR(SEARCH(".",H38))</formula>
    </cfRule>
  </conditionalFormatting>
  <conditionalFormatting sqref="J38:J43">
    <cfRule type="containsText" dxfId="339" priority="237" stopIfTrue="1" operator="containsText" text=".">
      <formula>NOT(ISERROR(SEARCH(".",J38)))</formula>
    </cfRule>
    <cfRule type="notContainsText" dxfId="338" priority="238" stopIfTrue="1" operator="notContains" text=".">
      <formula>ISERROR(SEARCH(".",J38))</formula>
    </cfRule>
  </conditionalFormatting>
  <conditionalFormatting sqref="L38:L43">
    <cfRule type="containsText" dxfId="337" priority="235" stopIfTrue="1" operator="containsText" text=".">
      <formula>NOT(ISERROR(SEARCH(".",L38)))</formula>
    </cfRule>
    <cfRule type="notContainsText" dxfId="336" priority="236" stopIfTrue="1" operator="notContains" text=".">
      <formula>ISERROR(SEARCH(".",L38))</formula>
    </cfRule>
  </conditionalFormatting>
  <conditionalFormatting sqref="K38:K43">
    <cfRule type="containsText" dxfId="335" priority="233" stopIfTrue="1" operator="containsText" text=".">
      <formula>NOT(ISERROR(SEARCH(".",K38)))</formula>
    </cfRule>
    <cfRule type="notContainsText" dxfId="334" priority="234" stopIfTrue="1" operator="notContains" text=".">
      <formula>ISERROR(SEARCH(".",K38))</formula>
    </cfRule>
  </conditionalFormatting>
  <conditionalFormatting sqref="F54:F60">
    <cfRule type="containsText" dxfId="333" priority="231" stopIfTrue="1" operator="containsText" text=".">
      <formula>NOT(ISERROR(SEARCH(".",F54)))</formula>
    </cfRule>
    <cfRule type="notContainsText" dxfId="332" priority="232" stopIfTrue="1" operator="notContains" text=".">
      <formula>ISERROR(SEARCH(".",F54))</formula>
    </cfRule>
  </conditionalFormatting>
  <conditionalFormatting sqref="H54:H60">
    <cfRule type="containsText" dxfId="331" priority="229" stopIfTrue="1" operator="containsText" text=".">
      <formula>NOT(ISERROR(SEARCH(".",H54)))</formula>
    </cfRule>
    <cfRule type="notContainsText" dxfId="330" priority="230" stopIfTrue="1" operator="notContains" text=".">
      <formula>ISERROR(SEARCH(".",H54))</formula>
    </cfRule>
  </conditionalFormatting>
  <conditionalFormatting sqref="J54:J60">
    <cfRule type="containsText" dxfId="329" priority="227" stopIfTrue="1" operator="containsText" text=".">
      <formula>NOT(ISERROR(SEARCH(".",J54)))</formula>
    </cfRule>
    <cfRule type="notContainsText" dxfId="328" priority="228" stopIfTrue="1" operator="notContains" text=".">
      <formula>ISERROR(SEARCH(".",J54))</formula>
    </cfRule>
  </conditionalFormatting>
  <conditionalFormatting sqref="L54:L60">
    <cfRule type="containsText" dxfId="327" priority="225" stopIfTrue="1" operator="containsText" text=".">
      <formula>NOT(ISERROR(SEARCH(".",L54)))</formula>
    </cfRule>
    <cfRule type="notContainsText" dxfId="326" priority="226" stopIfTrue="1" operator="notContains" text=".">
      <formula>ISERROR(SEARCH(".",L54))</formula>
    </cfRule>
  </conditionalFormatting>
  <conditionalFormatting sqref="K54:K60">
    <cfRule type="containsText" dxfId="325" priority="223" stopIfTrue="1" operator="containsText" text=".">
      <formula>NOT(ISERROR(SEARCH(".",K54)))</formula>
    </cfRule>
    <cfRule type="notContainsText" dxfId="324" priority="224" stopIfTrue="1" operator="notContains" text=".">
      <formula>ISERROR(SEARCH(".",K54))</formula>
    </cfRule>
  </conditionalFormatting>
  <conditionalFormatting sqref="E52:M52">
    <cfRule type="containsText" dxfId="323" priority="221" stopIfTrue="1" operator="containsText" text=".">
      <formula>NOT(ISERROR(SEARCH(".",E52)))</formula>
    </cfRule>
    <cfRule type="notContainsText" dxfId="322" priority="222" stopIfTrue="1" operator="notContains" text=".">
      <formula>ISERROR(SEARCH(".",E52))</formula>
    </cfRule>
  </conditionalFormatting>
  <conditionalFormatting sqref="F52">
    <cfRule type="containsText" dxfId="321" priority="219" stopIfTrue="1" operator="containsText" text=".">
      <formula>NOT(ISERROR(SEARCH(".",F52)))</formula>
    </cfRule>
    <cfRule type="notContainsText" dxfId="320" priority="220" stopIfTrue="1" operator="notContains" text=".">
      <formula>ISERROR(SEARCH(".",F52))</formula>
    </cfRule>
  </conditionalFormatting>
  <conditionalFormatting sqref="H52">
    <cfRule type="containsText" dxfId="319" priority="217" stopIfTrue="1" operator="containsText" text=".">
      <formula>NOT(ISERROR(SEARCH(".",H52)))</formula>
    </cfRule>
    <cfRule type="notContainsText" dxfId="318" priority="218" stopIfTrue="1" operator="notContains" text=".">
      <formula>ISERROR(SEARCH(".",H52))</formula>
    </cfRule>
  </conditionalFormatting>
  <conditionalFormatting sqref="J52">
    <cfRule type="containsText" dxfId="317" priority="215" stopIfTrue="1" operator="containsText" text=".">
      <formula>NOT(ISERROR(SEARCH(".",J52)))</formula>
    </cfRule>
    <cfRule type="notContainsText" dxfId="316" priority="216" stopIfTrue="1" operator="notContains" text=".">
      <formula>ISERROR(SEARCH(".",J52))</formula>
    </cfRule>
  </conditionalFormatting>
  <conditionalFormatting sqref="L52">
    <cfRule type="containsText" dxfId="315" priority="213" stopIfTrue="1" operator="containsText" text=".">
      <formula>NOT(ISERROR(SEARCH(".",L52)))</formula>
    </cfRule>
    <cfRule type="notContainsText" dxfId="314" priority="214" stopIfTrue="1" operator="notContains" text=".">
      <formula>ISERROR(SEARCH(".",L52))</formula>
    </cfRule>
  </conditionalFormatting>
  <conditionalFormatting sqref="E68:M68">
    <cfRule type="containsText" dxfId="303" priority="211" stopIfTrue="1" operator="containsText" text=".">
      <formula>NOT(ISERROR(SEARCH(".",E68)))</formula>
    </cfRule>
    <cfRule type="notContainsText" dxfId="302" priority="212" stopIfTrue="1" operator="notContains" text=".">
      <formula>ISERROR(SEARCH(".",E68))</formula>
    </cfRule>
  </conditionalFormatting>
  <conditionalFormatting sqref="F68">
    <cfRule type="containsText" dxfId="301" priority="209" stopIfTrue="1" operator="containsText" text=".">
      <formula>NOT(ISERROR(SEARCH(".",F68)))</formula>
    </cfRule>
    <cfRule type="notContainsText" dxfId="300" priority="210" stopIfTrue="1" operator="notContains" text=".">
      <formula>ISERROR(SEARCH(".",F68))</formula>
    </cfRule>
  </conditionalFormatting>
  <conditionalFormatting sqref="H68">
    <cfRule type="containsText" dxfId="299" priority="207" stopIfTrue="1" operator="containsText" text=".">
      <formula>NOT(ISERROR(SEARCH(".",H68)))</formula>
    </cfRule>
    <cfRule type="notContainsText" dxfId="298" priority="208" stopIfTrue="1" operator="notContains" text=".">
      <formula>ISERROR(SEARCH(".",H68))</formula>
    </cfRule>
  </conditionalFormatting>
  <conditionalFormatting sqref="J68">
    <cfRule type="containsText" dxfId="297" priority="205" stopIfTrue="1" operator="containsText" text=".">
      <formula>NOT(ISERROR(SEARCH(".",J68)))</formula>
    </cfRule>
    <cfRule type="notContainsText" dxfId="296" priority="206" stopIfTrue="1" operator="notContains" text=".">
      <formula>ISERROR(SEARCH(".",J68))</formula>
    </cfRule>
  </conditionalFormatting>
  <conditionalFormatting sqref="L68">
    <cfRule type="containsText" dxfId="295" priority="203" stopIfTrue="1" operator="containsText" text=".">
      <formula>NOT(ISERROR(SEARCH(".",L68)))</formula>
    </cfRule>
    <cfRule type="notContainsText" dxfId="294" priority="204" stopIfTrue="1" operator="notContains" text=".">
      <formula>ISERROR(SEARCH(".",L68))</formula>
    </cfRule>
  </conditionalFormatting>
  <conditionalFormatting sqref="E84:M84">
    <cfRule type="containsText" dxfId="293" priority="201" stopIfTrue="1" operator="containsText" text=".">
      <formula>NOT(ISERROR(SEARCH(".",E84)))</formula>
    </cfRule>
    <cfRule type="notContainsText" dxfId="292" priority="202" stopIfTrue="1" operator="notContains" text=".">
      <formula>ISERROR(SEARCH(".",E84))</formula>
    </cfRule>
  </conditionalFormatting>
  <conditionalFormatting sqref="F84">
    <cfRule type="containsText" dxfId="291" priority="199" stopIfTrue="1" operator="containsText" text=".">
      <formula>NOT(ISERROR(SEARCH(".",F84)))</formula>
    </cfRule>
    <cfRule type="notContainsText" dxfId="290" priority="200" stopIfTrue="1" operator="notContains" text=".">
      <formula>ISERROR(SEARCH(".",F84))</formula>
    </cfRule>
  </conditionalFormatting>
  <conditionalFormatting sqref="H84">
    <cfRule type="containsText" dxfId="289" priority="197" stopIfTrue="1" operator="containsText" text=".">
      <formula>NOT(ISERROR(SEARCH(".",H84)))</formula>
    </cfRule>
    <cfRule type="notContainsText" dxfId="288" priority="198" stopIfTrue="1" operator="notContains" text=".">
      <formula>ISERROR(SEARCH(".",H84))</formula>
    </cfRule>
  </conditionalFormatting>
  <conditionalFormatting sqref="J84">
    <cfRule type="containsText" dxfId="287" priority="195" stopIfTrue="1" operator="containsText" text=".">
      <formula>NOT(ISERROR(SEARCH(".",J84)))</formula>
    </cfRule>
    <cfRule type="notContainsText" dxfId="286" priority="196" stopIfTrue="1" operator="notContains" text=".">
      <formula>ISERROR(SEARCH(".",J84))</formula>
    </cfRule>
  </conditionalFormatting>
  <conditionalFormatting sqref="L84">
    <cfRule type="containsText" dxfId="285" priority="193" stopIfTrue="1" operator="containsText" text=".">
      <formula>NOT(ISERROR(SEARCH(".",L84)))</formula>
    </cfRule>
    <cfRule type="notContainsText" dxfId="284" priority="194" stopIfTrue="1" operator="notContains" text=".">
      <formula>ISERROR(SEARCH(".",L84))</formula>
    </cfRule>
  </conditionalFormatting>
  <conditionalFormatting sqref="E100:M100">
    <cfRule type="containsText" dxfId="283" priority="191" stopIfTrue="1" operator="containsText" text=".">
      <formula>NOT(ISERROR(SEARCH(".",E100)))</formula>
    </cfRule>
    <cfRule type="notContainsText" dxfId="282" priority="192" stopIfTrue="1" operator="notContains" text=".">
      <formula>ISERROR(SEARCH(".",E100))</formula>
    </cfRule>
  </conditionalFormatting>
  <conditionalFormatting sqref="F100">
    <cfRule type="containsText" dxfId="281" priority="189" stopIfTrue="1" operator="containsText" text=".">
      <formula>NOT(ISERROR(SEARCH(".",F100)))</formula>
    </cfRule>
    <cfRule type="notContainsText" dxfId="280" priority="190" stopIfTrue="1" operator="notContains" text=".">
      <formula>ISERROR(SEARCH(".",F100))</formula>
    </cfRule>
  </conditionalFormatting>
  <conditionalFormatting sqref="H100">
    <cfRule type="containsText" dxfId="279" priority="187" stopIfTrue="1" operator="containsText" text=".">
      <formula>NOT(ISERROR(SEARCH(".",H100)))</formula>
    </cfRule>
    <cfRule type="notContainsText" dxfId="278" priority="188" stopIfTrue="1" operator="notContains" text=".">
      <formula>ISERROR(SEARCH(".",H100))</formula>
    </cfRule>
  </conditionalFormatting>
  <conditionalFormatting sqref="J100">
    <cfRule type="containsText" dxfId="277" priority="185" stopIfTrue="1" operator="containsText" text=".">
      <formula>NOT(ISERROR(SEARCH(".",J100)))</formula>
    </cfRule>
    <cfRule type="notContainsText" dxfId="276" priority="186" stopIfTrue="1" operator="notContains" text=".">
      <formula>ISERROR(SEARCH(".",J100))</formula>
    </cfRule>
  </conditionalFormatting>
  <conditionalFormatting sqref="L100">
    <cfRule type="containsText" dxfId="275" priority="183" stopIfTrue="1" operator="containsText" text=".">
      <formula>NOT(ISERROR(SEARCH(".",L100)))</formula>
    </cfRule>
    <cfRule type="notContainsText" dxfId="274" priority="184" stopIfTrue="1" operator="notContains" text=".">
      <formula>ISERROR(SEARCH(".",L100))</formula>
    </cfRule>
  </conditionalFormatting>
  <conditionalFormatting sqref="E116:M116">
    <cfRule type="containsText" dxfId="273" priority="181" stopIfTrue="1" operator="containsText" text=".">
      <formula>NOT(ISERROR(SEARCH(".",E116)))</formula>
    </cfRule>
    <cfRule type="notContainsText" dxfId="272" priority="182" stopIfTrue="1" operator="notContains" text=".">
      <formula>ISERROR(SEARCH(".",E116))</formula>
    </cfRule>
  </conditionalFormatting>
  <conditionalFormatting sqref="F116">
    <cfRule type="containsText" dxfId="271" priority="179" stopIfTrue="1" operator="containsText" text=".">
      <formula>NOT(ISERROR(SEARCH(".",F116)))</formula>
    </cfRule>
    <cfRule type="notContainsText" dxfId="270" priority="180" stopIfTrue="1" operator="notContains" text=".">
      <formula>ISERROR(SEARCH(".",F116))</formula>
    </cfRule>
  </conditionalFormatting>
  <conditionalFormatting sqref="H116">
    <cfRule type="containsText" dxfId="269" priority="177" stopIfTrue="1" operator="containsText" text=".">
      <formula>NOT(ISERROR(SEARCH(".",H116)))</formula>
    </cfRule>
    <cfRule type="notContainsText" dxfId="268" priority="178" stopIfTrue="1" operator="notContains" text=".">
      <formula>ISERROR(SEARCH(".",H116))</formula>
    </cfRule>
  </conditionalFormatting>
  <conditionalFormatting sqref="J116">
    <cfRule type="containsText" dxfId="267" priority="175" stopIfTrue="1" operator="containsText" text=".">
      <formula>NOT(ISERROR(SEARCH(".",J116)))</formula>
    </cfRule>
    <cfRule type="notContainsText" dxfId="266" priority="176" stopIfTrue="1" operator="notContains" text=".">
      <formula>ISERROR(SEARCH(".",J116))</formula>
    </cfRule>
  </conditionalFormatting>
  <conditionalFormatting sqref="L116">
    <cfRule type="containsText" dxfId="265" priority="173" stopIfTrue="1" operator="containsText" text=".">
      <formula>NOT(ISERROR(SEARCH(".",L116)))</formula>
    </cfRule>
    <cfRule type="notContainsText" dxfId="264" priority="174" stopIfTrue="1" operator="notContains" text=".">
      <formula>ISERROR(SEARCH(".",L116))</formula>
    </cfRule>
  </conditionalFormatting>
  <conditionalFormatting sqref="E132:M132">
    <cfRule type="containsText" dxfId="263" priority="171" stopIfTrue="1" operator="containsText" text=".">
      <formula>NOT(ISERROR(SEARCH(".",E132)))</formula>
    </cfRule>
    <cfRule type="notContainsText" dxfId="262" priority="172" stopIfTrue="1" operator="notContains" text=".">
      <formula>ISERROR(SEARCH(".",E132))</formula>
    </cfRule>
  </conditionalFormatting>
  <conditionalFormatting sqref="F132">
    <cfRule type="containsText" dxfId="261" priority="169" stopIfTrue="1" operator="containsText" text=".">
      <formula>NOT(ISERROR(SEARCH(".",F132)))</formula>
    </cfRule>
    <cfRule type="notContainsText" dxfId="260" priority="170" stopIfTrue="1" operator="notContains" text=".">
      <formula>ISERROR(SEARCH(".",F132))</formula>
    </cfRule>
  </conditionalFormatting>
  <conditionalFormatting sqref="H132">
    <cfRule type="containsText" dxfId="259" priority="167" stopIfTrue="1" operator="containsText" text=".">
      <formula>NOT(ISERROR(SEARCH(".",H132)))</formula>
    </cfRule>
    <cfRule type="notContainsText" dxfId="258" priority="168" stopIfTrue="1" operator="notContains" text=".">
      <formula>ISERROR(SEARCH(".",H132))</formula>
    </cfRule>
  </conditionalFormatting>
  <conditionalFormatting sqref="J132">
    <cfRule type="containsText" dxfId="257" priority="165" stopIfTrue="1" operator="containsText" text=".">
      <formula>NOT(ISERROR(SEARCH(".",J132)))</formula>
    </cfRule>
    <cfRule type="notContainsText" dxfId="256" priority="166" stopIfTrue="1" operator="notContains" text=".">
      <formula>ISERROR(SEARCH(".",J132))</formula>
    </cfRule>
  </conditionalFormatting>
  <conditionalFormatting sqref="L132">
    <cfRule type="containsText" dxfId="255" priority="163" stopIfTrue="1" operator="containsText" text=".">
      <formula>NOT(ISERROR(SEARCH(".",L132)))</formula>
    </cfRule>
    <cfRule type="notContainsText" dxfId="254" priority="164" stopIfTrue="1" operator="notContains" text=".">
      <formula>ISERROR(SEARCH(".",L132))</formula>
    </cfRule>
  </conditionalFormatting>
  <conditionalFormatting sqref="E148:M148">
    <cfRule type="containsText" dxfId="253" priority="161" stopIfTrue="1" operator="containsText" text=".">
      <formula>NOT(ISERROR(SEARCH(".",E148)))</formula>
    </cfRule>
    <cfRule type="notContainsText" dxfId="252" priority="162" stopIfTrue="1" operator="notContains" text=".">
      <formula>ISERROR(SEARCH(".",E148))</formula>
    </cfRule>
  </conditionalFormatting>
  <conditionalFormatting sqref="F148">
    <cfRule type="containsText" dxfId="251" priority="159" stopIfTrue="1" operator="containsText" text=".">
      <formula>NOT(ISERROR(SEARCH(".",F148)))</formula>
    </cfRule>
    <cfRule type="notContainsText" dxfId="250" priority="160" stopIfTrue="1" operator="notContains" text=".">
      <formula>ISERROR(SEARCH(".",F148))</formula>
    </cfRule>
  </conditionalFormatting>
  <conditionalFormatting sqref="H148">
    <cfRule type="containsText" dxfId="249" priority="157" stopIfTrue="1" operator="containsText" text=".">
      <formula>NOT(ISERROR(SEARCH(".",H148)))</formula>
    </cfRule>
    <cfRule type="notContainsText" dxfId="248" priority="158" stopIfTrue="1" operator="notContains" text=".">
      <formula>ISERROR(SEARCH(".",H148))</formula>
    </cfRule>
  </conditionalFormatting>
  <conditionalFormatting sqref="J148">
    <cfRule type="containsText" dxfId="247" priority="155" stopIfTrue="1" operator="containsText" text=".">
      <formula>NOT(ISERROR(SEARCH(".",J148)))</formula>
    </cfRule>
    <cfRule type="notContainsText" dxfId="246" priority="156" stopIfTrue="1" operator="notContains" text=".">
      <formula>ISERROR(SEARCH(".",J148))</formula>
    </cfRule>
  </conditionalFormatting>
  <conditionalFormatting sqref="L148">
    <cfRule type="containsText" dxfId="245" priority="153" stopIfTrue="1" operator="containsText" text=".">
      <formula>NOT(ISERROR(SEARCH(".",L148)))</formula>
    </cfRule>
    <cfRule type="notContainsText" dxfId="244" priority="154" stopIfTrue="1" operator="notContains" text=".">
      <formula>ISERROR(SEARCH(".",L148))</formula>
    </cfRule>
  </conditionalFormatting>
  <conditionalFormatting sqref="E164:M164">
    <cfRule type="containsText" dxfId="243" priority="151" stopIfTrue="1" operator="containsText" text=".">
      <formula>NOT(ISERROR(SEARCH(".",E164)))</formula>
    </cfRule>
    <cfRule type="notContainsText" dxfId="242" priority="152" stopIfTrue="1" operator="notContains" text=".">
      <formula>ISERROR(SEARCH(".",E164))</formula>
    </cfRule>
  </conditionalFormatting>
  <conditionalFormatting sqref="F164">
    <cfRule type="containsText" dxfId="241" priority="149" stopIfTrue="1" operator="containsText" text=".">
      <formula>NOT(ISERROR(SEARCH(".",F164)))</formula>
    </cfRule>
    <cfRule type="notContainsText" dxfId="240" priority="150" stopIfTrue="1" operator="notContains" text=".">
      <formula>ISERROR(SEARCH(".",F164))</formula>
    </cfRule>
  </conditionalFormatting>
  <conditionalFormatting sqref="H164">
    <cfRule type="containsText" dxfId="239" priority="147" stopIfTrue="1" operator="containsText" text=".">
      <formula>NOT(ISERROR(SEARCH(".",H164)))</formula>
    </cfRule>
    <cfRule type="notContainsText" dxfId="238" priority="148" stopIfTrue="1" operator="notContains" text=".">
      <formula>ISERROR(SEARCH(".",H164))</formula>
    </cfRule>
  </conditionalFormatting>
  <conditionalFormatting sqref="J164">
    <cfRule type="containsText" dxfId="237" priority="145" stopIfTrue="1" operator="containsText" text=".">
      <formula>NOT(ISERROR(SEARCH(".",J164)))</formula>
    </cfRule>
    <cfRule type="notContainsText" dxfId="236" priority="146" stopIfTrue="1" operator="notContains" text=".">
      <formula>ISERROR(SEARCH(".",J164))</formula>
    </cfRule>
  </conditionalFormatting>
  <conditionalFormatting sqref="L164">
    <cfRule type="containsText" dxfId="235" priority="143" stopIfTrue="1" operator="containsText" text=".">
      <formula>NOT(ISERROR(SEARCH(".",L164)))</formula>
    </cfRule>
    <cfRule type="notContainsText" dxfId="234" priority="144" stopIfTrue="1" operator="notContains" text=".">
      <formula>ISERROR(SEARCH(".",L164))</formula>
    </cfRule>
  </conditionalFormatting>
  <conditionalFormatting sqref="D180">
    <cfRule type="containsText" dxfId="233" priority="141" stopIfTrue="1" operator="containsText" text=".">
      <formula>NOT(ISERROR(SEARCH(".",D180)))</formula>
    </cfRule>
    <cfRule type="notContainsText" dxfId="232" priority="142" stopIfTrue="1" operator="notContains" text=".">
      <formula>ISERROR(SEARCH(".",D180))</formula>
    </cfRule>
  </conditionalFormatting>
  <conditionalFormatting sqref="E180:M180">
    <cfRule type="containsText" dxfId="223" priority="131" stopIfTrue="1" operator="containsText" text=".">
      <formula>NOT(ISERROR(SEARCH(".",E180)))</formula>
    </cfRule>
    <cfRule type="notContainsText" dxfId="222" priority="132" stopIfTrue="1" operator="notContains" text=".">
      <formula>ISERROR(SEARCH(".",E180))</formula>
    </cfRule>
  </conditionalFormatting>
  <conditionalFormatting sqref="F180">
    <cfRule type="containsText" dxfId="221" priority="129" stopIfTrue="1" operator="containsText" text=".">
      <formula>NOT(ISERROR(SEARCH(".",F180)))</formula>
    </cfRule>
    <cfRule type="notContainsText" dxfId="220" priority="130" stopIfTrue="1" operator="notContains" text=".">
      <formula>ISERROR(SEARCH(".",F180))</formula>
    </cfRule>
  </conditionalFormatting>
  <conditionalFormatting sqref="H180">
    <cfRule type="containsText" dxfId="219" priority="127" stopIfTrue="1" operator="containsText" text=".">
      <formula>NOT(ISERROR(SEARCH(".",H180)))</formula>
    </cfRule>
    <cfRule type="notContainsText" dxfId="218" priority="128" stopIfTrue="1" operator="notContains" text=".">
      <formula>ISERROR(SEARCH(".",H180))</formula>
    </cfRule>
  </conditionalFormatting>
  <conditionalFormatting sqref="J180">
    <cfRule type="containsText" dxfId="217" priority="125" stopIfTrue="1" operator="containsText" text=".">
      <formula>NOT(ISERROR(SEARCH(".",J180)))</formula>
    </cfRule>
    <cfRule type="notContainsText" dxfId="216" priority="126" stopIfTrue="1" operator="notContains" text=".">
      <formula>ISERROR(SEARCH(".",J180))</formula>
    </cfRule>
  </conditionalFormatting>
  <conditionalFormatting sqref="L180">
    <cfRule type="containsText" dxfId="215" priority="123" stopIfTrue="1" operator="containsText" text=".">
      <formula>NOT(ISERROR(SEARCH(".",L180)))</formula>
    </cfRule>
    <cfRule type="notContainsText" dxfId="214" priority="124" stopIfTrue="1" operator="notContains" text=".">
      <formula>ISERROR(SEARCH(".",L180))</formula>
    </cfRule>
  </conditionalFormatting>
  <conditionalFormatting sqref="E196:M196">
    <cfRule type="containsText" dxfId="213" priority="121" stopIfTrue="1" operator="containsText" text=".">
      <formula>NOT(ISERROR(SEARCH(".",E196)))</formula>
    </cfRule>
    <cfRule type="notContainsText" dxfId="212" priority="122" stopIfTrue="1" operator="notContains" text=".">
      <formula>ISERROR(SEARCH(".",E196))</formula>
    </cfRule>
  </conditionalFormatting>
  <conditionalFormatting sqref="F196">
    <cfRule type="containsText" dxfId="211" priority="119" stopIfTrue="1" operator="containsText" text=".">
      <formula>NOT(ISERROR(SEARCH(".",F196)))</formula>
    </cfRule>
    <cfRule type="notContainsText" dxfId="210" priority="120" stopIfTrue="1" operator="notContains" text=".">
      <formula>ISERROR(SEARCH(".",F196))</formula>
    </cfRule>
  </conditionalFormatting>
  <conditionalFormatting sqref="H196">
    <cfRule type="containsText" dxfId="209" priority="117" stopIfTrue="1" operator="containsText" text=".">
      <formula>NOT(ISERROR(SEARCH(".",H196)))</formula>
    </cfRule>
    <cfRule type="notContainsText" dxfId="208" priority="118" stopIfTrue="1" operator="notContains" text=".">
      <formula>ISERROR(SEARCH(".",H196))</formula>
    </cfRule>
  </conditionalFormatting>
  <conditionalFormatting sqref="J196">
    <cfRule type="containsText" dxfId="207" priority="115" stopIfTrue="1" operator="containsText" text=".">
      <formula>NOT(ISERROR(SEARCH(".",J196)))</formula>
    </cfRule>
    <cfRule type="notContainsText" dxfId="206" priority="116" stopIfTrue="1" operator="notContains" text=".">
      <formula>ISERROR(SEARCH(".",J196))</formula>
    </cfRule>
  </conditionalFormatting>
  <conditionalFormatting sqref="L196">
    <cfRule type="containsText" dxfId="205" priority="113" stopIfTrue="1" operator="containsText" text=".">
      <formula>NOT(ISERROR(SEARCH(".",L196)))</formula>
    </cfRule>
    <cfRule type="notContainsText" dxfId="204" priority="114" stopIfTrue="1" operator="notContains" text=".">
      <formula>ISERROR(SEARCH(".",L196))</formula>
    </cfRule>
  </conditionalFormatting>
  <conditionalFormatting sqref="E212:M212">
    <cfRule type="containsText" dxfId="203" priority="111" stopIfTrue="1" operator="containsText" text=".">
      <formula>NOT(ISERROR(SEARCH(".",E212)))</formula>
    </cfRule>
    <cfRule type="notContainsText" dxfId="202" priority="112" stopIfTrue="1" operator="notContains" text=".">
      <formula>ISERROR(SEARCH(".",E212))</formula>
    </cfRule>
  </conditionalFormatting>
  <conditionalFormatting sqref="F212">
    <cfRule type="containsText" dxfId="201" priority="109" stopIfTrue="1" operator="containsText" text=".">
      <formula>NOT(ISERROR(SEARCH(".",F212)))</formula>
    </cfRule>
    <cfRule type="notContainsText" dxfId="200" priority="110" stopIfTrue="1" operator="notContains" text=".">
      <formula>ISERROR(SEARCH(".",F212))</formula>
    </cfRule>
  </conditionalFormatting>
  <conditionalFormatting sqref="H212">
    <cfRule type="containsText" dxfId="199" priority="107" stopIfTrue="1" operator="containsText" text=".">
      <formula>NOT(ISERROR(SEARCH(".",H212)))</formula>
    </cfRule>
    <cfRule type="notContainsText" dxfId="198" priority="108" stopIfTrue="1" operator="notContains" text=".">
      <formula>ISERROR(SEARCH(".",H212))</formula>
    </cfRule>
  </conditionalFormatting>
  <conditionalFormatting sqref="J212">
    <cfRule type="containsText" dxfId="197" priority="105" stopIfTrue="1" operator="containsText" text=".">
      <formula>NOT(ISERROR(SEARCH(".",J212)))</formula>
    </cfRule>
    <cfRule type="notContainsText" dxfId="196" priority="106" stopIfTrue="1" operator="notContains" text=".">
      <formula>ISERROR(SEARCH(".",J212))</formula>
    </cfRule>
  </conditionalFormatting>
  <conditionalFormatting sqref="L212">
    <cfRule type="containsText" dxfId="195" priority="103" stopIfTrue="1" operator="containsText" text=".">
      <formula>NOT(ISERROR(SEARCH(".",L212)))</formula>
    </cfRule>
    <cfRule type="notContainsText" dxfId="194" priority="104" stopIfTrue="1" operator="notContains" text=".">
      <formula>ISERROR(SEARCH(".",L212))</formula>
    </cfRule>
  </conditionalFormatting>
  <conditionalFormatting sqref="F70:F76">
    <cfRule type="containsText" dxfId="193" priority="101" stopIfTrue="1" operator="containsText" text=".">
      <formula>NOT(ISERROR(SEARCH(".",F70)))</formula>
    </cfRule>
    <cfRule type="notContainsText" dxfId="192" priority="102" stopIfTrue="1" operator="notContains" text=".">
      <formula>ISERROR(SEARCH(".",F70))</formula>
    </cfRule>
  </conditionalFormatting>
  <conditionalFormatting sqref="H70:H76">
    <cfRule type="containsText" dxfId="191" priority="99" stopIfTrue="1" operator="containsText" text=".">
      <formula>NOT(ISERROR(SEARCH(".",H70)))</formula>
    </cfRule>
    <cfRule type="notContainsText" dxfId="190" priority="100" stopIfTrue="1" operator="notContains" text=".">
      <formula>ISERROR(SEARCH(".",H70))</formula>
    </cfRule>
  </conditionalFormatting>
  <conditionalFormatting sqref="J70:J76">
    <cfRule type="containsText" dxfId="189" priority="97" stopIfTrue="1" operator="containsText" text=".">
      <formula>NOT(ISERROR(SEARCH(".",J70)))</formula>
    </cfRule>
    <cfRule type="notContainsText" dxfId="188" priority="98" stopIfTrue="1" operator="notContains" text=".">
      <formula>ISERROR(SEARCH(".",J70))</formula>
    </cfRule>
  </conditionalFormatting>
  <conditionalFormatting sqref="L70:L76">
    <cfRule type="containsText" dxfId="187" priority="95" stopIfTrue="1" operator="containsText" text=".">
      <formula>NOT(ISERROR(SEARCH(".",L70)))</formula>
    </cfRule>
    <cfRule type="notContainsText" dxfId="186" priority="96" stopIfTrue="1" operator="notContains" text=".">
      <formula>ISERROR(SEARCH(".",L70))</formula>
    </cfRule>
  </conditionalFormatting>
  <conditionalFormatting sqref="K70:K76">
    <cfRule type="containsText" dxfId="185" priority="93" stopIfTrue="1" operator="containsText" text=".">
      <formula>NOT(ISERROR(SEARCH(".",K70)))</formula>
    </cfRule>
    <cfRule type="notContainsText" dxfId="184" priority="94" stopIfTrue="1" operator="notContains" text=".">
      <formula>ISERROR(SEARCH(".",K70))</formula>
    </cfRule>
  </conditionalFormatting>
  <conditionalFormatting sqref="F86:F92">
    <cfRule type="containsText" dxfId="183" priority="91" stopIfTrue="1" operator="containsText" text=".">
      <formula>NOT(ISERROR(SEARCH(".",F86)))</formula>
    </cfRule>
    <cfRule type="notContainsText" dxfId="182" priority="92" stopIfTrue="1" operator="notContains" text=".">
      <formula>ISERROR(SEARCH(".",F86))</formula>
    </cfRule>
  </conditionalFormatting>
  <conditionalFormatting sqref="H86:H92">
    <cfRule type="containsText" dxfId="181" priority="89" stopIfTrue="1" operator="containsText" text=".">
      <formula>NOT(ISERROR(SEARCH(".",H86)))</formula>
    </cfRule>
    <cfRule type="notContainsText" dxfId="180" priority="90" stopIfTrue="1" operator="notContains" text=".">
      <formula>ISERROR(SEARCH(".",H86))</formula>
    </cfRule>
  </conditionalFormatting>
  <conditionalFormatting sqref="J86:J92">
    <cfRule type="containsText" dxfId="179" priority="87" stopIfTrue="1" operator="containsText" text=".">
      <formula>NOT(ISERROR(SEARCH(".",J86)))</formula>
    </cfRule>
    <cfRule type="notContainsText" dxfId="178" priority="88" stopIfTrue="1" operator="notContains" text=".">
      <formula>ISERROR(SEARCH(".",J86))</formula>
    </cfRule>
  </conditionalFormatting>
  <conditionalFormatting sqref="L86:L92">
    <cfRule type="containsText" dxfId="177" priority="85" stopIfTrue="1" operator="containsText" text=".">
      <formula>NOT(ISERROR(SEARCH(".",L86)))</formula>
    </cfRule>
    <cfRule type="notContainsText" dxfId="176" priority="86" stopIfTrue="1" operator="notContains" text=".">
      <formula>ISERROR(SEARCH(".",L86))</formula>
    </cfRule>
  </conditionalFormatting>
  <conditionalFormatting sqref="K86:K92">
    <cfRule type="containsText" dxfId="175" priority="83" stopIfTrue="1" operator="containsText" text=".">
      <formula>NOT(ISERROR(SEARCH(".",K86)))</formula>
    </cfRule>
    <cfRule type="notContainsText" dxfId="174" priority="84" stopIfTrue="1" operator="notContains" text=".">
      <formula>ISERROR(SEARCH(".",K86))</formula>
    </cfRule>
  </conditionalFormatting>
  <conditionalFormatting sqref="F102:F103">
    <cfRule type="containsText" dxfId="173" priority="81" stopIfTrue="1" operator="containsText" text=".">
      <formula>NOT(ISERROR(SEARCH(".",F102)))</formula>
    </cfRule>
    <cfRule type="notContainsText" dxfId="172" priority="82" stopIfTrue="1" operator="notContains" text=".">
      <formula>ISERROR(SEARCH(".",F102))</formula>
    </cfRule>
  </conditionalFormatting>
  <conditionalFormatting sqref="H102:H103">
    <cfRule type="containsText" dxfId="171" priority="79" stopIfTrue="1" operator="containsText" text=".">
      <formula>NOT(ISERROR(SEARCH(".",H102)))</formula>
    </cfRule>
    <cfRule type="notContainsText" dxfId="170" priority="80" stopIfTrue="1" operator="notContains" text=".">
      <formula>ISERROR(SEARCH(".",H102))</formula>
    </cfRule>
  </conditionalFormatting>
  <conditionalFormatting sqref="J102:J103">
    <cfRule type="containsText" dxfId="169" priority="77" stopIfTrue="1" operator="containsText" text=".">
      <formula>NOT(ISERROR(SEARCH(".",J102)))</formula>
    </cfRule>
    <cfRule type="notContainsText" dxfId="168" priority="78" stopIfTrue="1" operator="notContains" text=".">
      <formula>ISERROR(SEARCH(".",J102))</formula>
    </cfRule>
  </conditionalFormatting>
  <conditionalFormatting sqref="L102:L103">
    <cfRule type="containsText" dxfId="167" priority="75" stopIfTrue="1" operator="containsText" text=".">
      <formula>NOT(ISERROR(SEARCH(".",L102)))</formula>
    </cfRule>
    <cfRule type="notContainsText" dxfId="166" priority="76" stopIfTrue="1" operator="notContains" text=".">
      <formula>ISERROR(SEARCH(".",L102))</formula>
    </cfRule>
  </conditionalFormatting>
  <conditionalFormatting sqref="K102:K103">
    <cfRule type="containsText" dxfId="165" priority="73" stopIfTrue="1" operator="containsText" text=".">
      <formula>NOT(ISERROR(SEARCH(".",K102)))</formula>
    </cfRule>
    <cfRule type="notContainsText" dxfId="164" priority="74" stopIfTrue="1" operator="notContains" text=".">
      <formula>ISERROR(SEARCH(".",K102))</formula>
    </cfRule>
  </conditionalFormatting>
  <conditionalFormatting sqref="F118:F125">
    <cfRule type="containsText" dxfId="163" priority="71" stopIfTrue="1" operator="containsText" text=".">
      <formula>NOT(ISERROR(SEARCH(".",F118)))</formula>
    </cfRule>
    <cfRule type="notContainsText" dxfId="162" priority="72" stopIfTrue="1" operator="notContains" text=".">
      <formula>ISERROR(SEARCH(".",F118))</formula>
    </cfRule>
  </conditionalFormatting>
  <conditionalFormatting sqref="H118:H125">
    <cfRule type="containsText" dxfId="161" priority="69" stopIfTrue="1" operator="containsText" text=".">
      <formula>NOT(ISERROR(SEARCH(".",H118)))</formula>
    </cfRule>
    <cfRule type="notContainsText" dxfId="160" priority="70" stopIfTrue="1" operator="notContains" text=".">
      <formula>ISERROR(SEARCH(".",H118))</formula>
    </cfRule>
  </conditionalFormatting>
  <conditionalFormatting sqref="J118:J125">
    <cfRule type="containsText" dxfId="159" priority="67" stopIfTrue="1" operator="containsText" text=".">
      <formula>NOT(ISERROR(SEARCH(".",J118)))</formula>
    </cfRule>
    <cfRule type="notContainsText" dxfId="158" priority="68" stopIfTrue="1" operator="notContains" text=".">
      <formula>ISERROR(SEARCH(".",J118))</formula>
    </cfRule>
  </conditionalFormatting>
  <conditionalFormatting sqref="L118:L125">
    <cfRule type="containsText" dxfId="157" priority="65" stopIfTrue="1" operator="containsText" text=".">
      <formula>NOT(ISERROR(SEARCH(".",L118)))</formula>
    </cfRule>
    <cfRule type="notContainsText" dxfId="156" priority="66" stopIfTrue="1" operator="notContains" text=".">
      <formula>ISERROR(SEARCH(".",L118))</formula>
    </cfRule>
  </conditionalFormatting>
  <conditionalFormatting sqref="K118:K125">
    <cfRule type="containsText" dxfId="155" priority="63" stopIfTrue="1" operator="containsText" text=".">
      <formula>NOT(ISERROR(SEARCH(".",K118)))</formula>
    </cfRule>
    <cfRule type="notContainsText" dxfId="154" priority="64" stopIfTrue="1" operator="notContains" text=".">
      <formula>ISERROR(SEARCH(".",K118))</formula>
    </cfRule>
  </conditionalFormatting>
  <conditionalFormatting sqref="F134:F139">
    <cfRule type="containsText" dxfId="153" priority="61" stopIfTrue="1" operator="containsText" text=".">
      <formula>NOT(ISERROR(SEARCH(".",F134)))</formula>
    </cfRule>
    <cfRule type="notContainsText" dxfId="152" priority="62" stopIfTrue="1" operator="notContains" text=".">
      <formula>ISERROR(SEARCH(".",F134))</formula>
    </cfRule>
  </conditionalFormatting>
  <conditionalFormatting sqref="H134:H139">
    <cfRule type="containsText" dxfId="151" priority="59" stopIfTrue="1" operator="containsText" text=".">
      <formula>NOT(ISERROR(SEARCH(".",H134)))</formula>
    </cfRule>
    <cfRule type="notContainsText" dxfId="150" priority="60" stopIfTrue="1" operator="notContains" text=".">
      <formula>ISERROR(SEARCH(".",H134))</formula>
    </cfRule>
  </conditionalFormatting>
  <conditionalFormatting sqref="J134:J139">
    <cfRule type="containsText" dxfId="149" priority="57" stopIfTrue="1" operator="containsText" text=".">
      <formula>NOT(ISERROR(SEARCH(".",J134)))</formula>
    </cfRule>
    <cfRule type="notContainsText" dxfId="148" priority="58" stopIfTrue="1" operator="notContains" text=".">
      <formula>ISERROR(SEARCH(".",J134))</formula>
    </cfRule>
  </conditionalFormatting>
  <conditionalFormatting sqref="L134:L139">
    <cfRule type="containsText" dxfId="147" priority="55" stopIfTrue="1" operator="containsText" text=".">
      <formula>NOT(ISERROR(SEARCH(".",L134)))</formula>
    </cfRule>
    <cfRule type="notContainsText" dxfId="146" priority="56" stopIfTrue="1" operator="notContains" text=".">
      <formula>ISERROR(SEARCH(".",L134))</formula>
    </cfRule>
  </conditionalFormatting>
  <conditionalFormatting sqref="K134:K139">
    <cfRule type="containsText" dxfId="145" priority="53" stopIfTrue="1" operator="containsText" text=".">
      <formula>NOT(ISERROR(SEARCH(".",K134)))</formula>
    </cfRule>
    <cfRule type="notContainsText" dxfId="144" priority="54" stopIfTrue="1" operator="notContains" text=".">
      <formula>ISERROR(SEARCH(".",K134))</formula>
    </cfRule>
  </conditionalFormatting>
  <conditionalFormatting sqref="F150:F153">
    <cfRule type="containsText" dxfId="143" priority="51" stopIfTrue="1" operator="containsText" text=".">
      <formula>NOT(ISERROR(SEARCH(".",F150)))</formula>
    </cfRule>
    <cfRule type="notContainsText" dxfId="142" priority="52" stopIfTrue="1" operator="notContains" text=".">
      <formula>ISERROR(SEARCH(".",F150))</formula>
    </cfRule>
  </conditionalFormatting>
  <conditionalFormatting sqref="H150:H153">
    <cfRule type="containsText" dxfId="141" priority="49" stopIfTrue="1" operator="containsText" text=".">
      <formula>NOT(ISERROR(SEARCH(".",H150)))</formula>
    </cfRule>
    <cfRule type="notContainsText" dxfId="140" priority="50" stopIfTrue="1" operator="notContains" text=".">
      <formula>ISERROR(SEARCH(".",H150))</formula>
    </cfRule>
  </conditionalFormatting>
  <conditionalFormatting sqref="J150:J153">
    <cfRule type="containsText" dxfId="139" priority="47" stopIfTrue="1" operator="containsText" text=".">
      <formula>NOT(ISERROR(SEARCH(".",J150)))</formula>
    </cfRule>
    <cfRule type="notContainsText" dxfId="138" priority="48" stopIfTrue="1" operator="notContains" text=".">
      <formula>ISERROR(SEARCH(".",J150))</formula>
    </cfRule>
  </conditionalFormatting>
  <conditionalFormatting sqref="L150:L153">
    <cfRule type="containsText" dxfId="137" priority="45" stopIfTrue="1" operator="containsText" text=".">
      <formula>NOT(ISERROR(SEARCH(".",L150)))</formula>
    </cfRule>
    <cfRule type="notContainsText" dxfId="136" priority="46" stopIfTrue="1" operator="notContains" text=".">
      <formula>ISERROR(SEARCH(".",L150))</formula>
    </cfRule>
  </conditionalFormatting>
  <conditionalFormatting sqref="K150:K153">
    <cfRule type="containsText" dxfId="135" priority="43" stopIfTrue="1" operator="containsText" text=".">
      <formula>NOT(ISERROR(SEARCH(".",K150)))</formula>
    </cfRule>
    <cfRule type="notContainsText" dxfId="134" priority="44" stopIfTrue="1" operator="notContains" text=".">
      <formula>ISERROR(SEARCH(".",K150))</formula>
    </cfRule>
  </conditionalFormatting>
  <conditionalFormatting sqref="F166:F171">
    <cfRule type="containsText" dxfId="133" priority="41" stopIfTrue="1" operator="containsText" text=".">
      <formula>NOT(ISERROR(SEARCH(".",F166)))</formula>
    </cfRule>
    <cfRule type="notContainsText" dxfId="132" priority="42" stopIfTrue="1" operator="notContains" text=".">
      <formula>ISERROR(SEARCH(".",F166))</formula>
    </cfRule>
  </conditionalFormatting>
  <conditionalFormatting sqref="H166:H171">
    <cfRule type="containsText" dxfId="131" priority="39" stopIfTrue="1" operator="containsText" text=".">
      <formula>NOT(ISERROR(SEARCH(".",H166)))</formula>
    </cfRule>
    <cfRule type="notContainsText" dxfId="130" priority="40" stopIfTrue="1" operator="notContains" text=".">
      <formula>ISERROR(SEARCH(".",H166))</formula>
    </cfRule>
  </conditionalFormatting>
  <conditionalFormatting sqref="J166:J171">
    <cfRule type="containsText" dxfId="129" priority="37" stopIfTrue="1" operator="containsText" text=".">
      <formula>NOT(ISERROR(SEARCH(".",J166)))</formula>
    </cfRule>
    <cfRule type="notContainsText" dxfId="128" priority="38" stopIfTrue="1" operator="notContains" text=".">
      <formula>ISERROR(SEARCH(".",J166))</formula>
    </cfRule>
  </conditionalFormatting>
  <conditionalFormatting sqref="L166:L171">
    <cfRule type="containsText" dxfId="127" priority="35" stopIfTrue="1" operator="containsText" text=".">
      <formula>NOT(ISERROR(SEARCH(".",L166)))</formula>
    </cfRule>
    <cfRule type="notContainsText" dxfId="126" priority="36" stopIfTrue="1" operator="notContains" text=".">
      <formula>ISERROR(SEARCH(".",L166))</formula>
    </cfRule>
  </conditionalFormatting>
  <conditionalFormatting sqref="K166:K171">
    <cfRule type="containsText" dxfId="125" priority="33" stopIfTrue="1" operator="containsText" text=".">
      <formula>NOT(ISERROR(SEARCH(".",K166)))</formula>
    </cfRule>
    <cfRule type="notContainsText" dxfId="124" priority="34" stopIfTrue="1" operator="notContains" text=".">
      <formula>ISERROR(SEARCH(".",K166))</formula>
    </cfRule>
  </conditionalFormatting>
  <conditionalFormatting sqref="F187:F188">
    <cfRule type="containsText" dxfId="123" priority="31" stopIfTrue="1" operator="containsText" text=".">
      <formula>NOT(ISERROR(SEARCH(".",F187)))</formula>
    </cfRule>
    <cfRule type="notContainsText" dxfId="122" priority="32" stopIfTrue="1" operator="notContains" text=".">
      <formula>ISERROR(SEARCH(".",F187))</formula>
    </cfRule>
  </conditionalFormatting>
  <conditionalFormatting sqref="H187:H188">
    <cfRule type="containsText" dxfId="121" priority="29" stopIfTrue="1" operator="containsText" text=".">
      <formula>NOT(ISERROR(SEARCH(".",H187)))</formula>
    </cfRule>
    <cfRule type="notContainsText" dxfId="120" priority="30" stopIfTrue="1" operator="notContains" text=".">
      <formula>ISERROR(SEARCH(".",H187))</formula>
    </cfRule>
  </conditionalFormatting>
  <conditionalFormatting sqref="J187:J188">
    <cfRule type="containsText" dxfId="119" priority="27" stopIfTrue="1" operator="containsText" text=".">
      <formula>NOT(ISERROR(SEARCH(".",J187)))</formula>
    </cfRule>
    <cfRule type="notContainsText" dxfId="118" priority="28" stopIfTrue="1" operator="notContains" text=".">
      <formula>ISERROR(SEARCH(".",J187))</formula>
    </cfRule>
  </conditionalFormatting>
  <conditionalFormatting sqref="L187:L188">
    <cfRule type="containsText" dxfId="117" priority="25" stopIfTrue="1" operator="containsText" text=".">
      <formula>NOT(ISERROR(SEARCH(".",L187)))</formula>
    </cfRule>
    <cfRule type="notContainsText" dxfId="116" priority="26" stopIfTrue="1" operator="notContains" text=".">
      <formula>ISERROR(SEARCH(".",L187))</formula>
    </cfRule>
  </conditionalFormatting>
  <conditionalFormatting sqref="K187:K188">
    <cfRule type="containsText" dxfId="115" priority="23" stopIfTrue="1" operator="containsText" text=".">
      <formula>NOT(ISERROR(SEARCH(".",K187)))</formula>
    </cfRule>
    <cfRule type="notContainsText" dxfId="114" priority="24" stopIfTrue="1" operator="notContains" text=".">
      <formula>ISERROR(SEARCH(".",K187))</formula>
    </cfRule>
  </conditionalFormatting>
  <conditionalFormatting sqref="F198:F203">
    <cfRule type="containsText" dxfId="113" priority="21" stopIfTrue="1" operator="containsText" text=".">
      <formula>NOT(ISERROR(SEARCH(".",F198)))</formula>
    </cfRule>
    <cfRule type="notContainsText" dxfId="112" priority="22" stopIfTrue="1" operator="notContains" text=".">
      <formula>ISERROR(SEARCH(".",F198))</formula>
    </cfRule>
  </conditionalFormatting>
  <conditionalFormatting sqref="H198:H203">
    <cfRule type="containsText" dxfId="111" priority="19" stopIfTrue="1" operator="containsText" text=".">
      <formula>NOT(ISERROR(SEARCH(".",H198)))</formula>
    </cfRule>
    <cfRule type="notContainsText" dxfId="110" priority="20" stopIfTrue="1" operator="notContains" text=".">
      <formula>ISERROR(SEARCH(".",H198))</formula>
    </cfRule>
  </conditionalFormatting>
  <conditionalFormatting sqref="J198:J203">
    <cfRule type="containsText" dxfId="109" priority="17" stopIfTrue="1" operator="containsText" text=".">
      <formula>NOT(ISERROR(SEARCH(".",J198)))</formula>
    </cfRule>
    <cfRule type="notContainsText" dxfId="108" priority="18" stopIfTrue="1" operator="notContains" text=".">
      <formula>ISERROR(SEARCH(".",J198))</formula>
    </cfRule>
  </conditionalFormatting>
  <conditionalFormatting sqref="L198:L203">
    <cfRule type="containsText" dxfId="107" priority="15" stopIfTrue="1" operator="containsText" text=".">
      <formula>NOT(ISERROR(SEARCH(".",L198)))</formula>
    </cfRule>
    <cfRule type="notContainsText" dxfId="106" priority="16" stopIfTrue="1" operator="notContains" text=".">
      <formula>ISERROR(SEARCH(".",L198))</formula>
    </cfRule>
  </conditionalFormatting>
  <conditionalFormatting sqref="K198:K203">
    <cfRule type="containsText" dxfId="105" priority="13" stopIfTrue="1" operator="containsText" text=".">
      <formula>NOT(ISERROR(SEARCH(".",K198)))</formula>
    </cfRule>
    <cfRule type="notContainsText" dxfId="104" priority="14" stopIfTrue="1" operator="notContains" text=".">
      <formula>ISERROR(SEARCH(".",K198))</formula>
    </cfRule>
  </conditionalFormatting>
  <conditionalFormatting sqref="M182:M186">
    <cfRule type="containsText" dxfId="73" priority="11" stopIfTrue="1" operator="containsText" text=".">
      <formula>NOT(ISERROR(SEARCH(".",M182)))</formula>
    </cfRule>
    <cfRule type="notContainsText" dxfId="72" priority="12" stopIfTrue="1" operator="notContains" text=".">
      <formula>ISERROR(SEARCH(".",M182))</formula>
    </cfRule>
  </conditionalFormatting>
  <conditionalFormatting sqref="F182:F186">
    <cfRule type="containsText" dxfId="71" priority="9" stopIfTrue="1" operator="containsText" text=".">
      <formula>NOT(ISERROR(SEARCH(".",F182)))</formula>
    </cfRule>
    <cfRule type="notContainsText" dxfId="70" priority="10" stopIfTrue="1" operator="notContains" text=".">
      <formula>ISERROR(SEARCH(".",F182))</formula>
    </cfRule>
  </conditionalFormatting>
  <conditionalFormatting sqref="H182:H186">
    <cfRule type="containsText" dxfId="69" priority="7" stopIfTrue="1" operator="containsText" text=".">
      <formula>NOT(ISERROR(SEARCH(".",H182)))</formula>
    </cfRule>
    <cfRule type="notContainsText" dxfId="68" priority="8" stopIfTrue="1" operator="notContains" text=".">
      <formula>ISERROR(SEARCH(".",H182))</formula>
    </cfRule>
  </conditionalFormatting>
  <conditionalFormatting sqref="J182:J186">
    <cfRule type="containsText" dxfId="67" priority="5" stopIfTrue="1" operator="containsText" text=".">
      <formula>NOT(ISERROR(SEARCH(".",J182)))</formula>
    </cfRule>
    <cfRule type="notContainsText" dxfId="66" priority="6" stopIfTrue="1" operator="notContains" text=".">
      <formula>ISERROR(SEARCH(".",J182))</formula>
    </cfRule>
  </conditionalFormatting>
  <conditionalFormatting sqref="L182:L186">
    <cfRule type="containsText" dxfId="65" priority="3" stopIfTrue="1" operator="containsText" text=".">
      <formula>NOT(ISERROR(SEARCH(".",L182)))</formula>
    </cfRule>
    <cfRule type="notContainsText" dxfId="64" priority="4" stopIfTrue="1" operator="notContains" text=".">
      <formula>ISERROR(SEARCH(".",L182))</formula>
    </cfRule>
  </conditionalFormatting>
  <conditionalFormatting sqref="K182:K186">
    <cfRule type="containsText" dxfId="63" priority="1" stopIfTrue="1" operator="containsText" text=".">
      <formula>NOT(ISERROR(SEARCH(".",K182)))</formula>
    </cfRule>
    <cfRule type="notContainsText" dxfId="62" priority="2" stopIfTrue="1" operator="notContains" text=".">
      <formula>ISERROR(SEARCH(".",K182))</formula>
    </cfRule>
  </conditionalFormatting>
  <pageMargins left="0.74791663885116577" right="0" top="0.55111110210418701" bottom="0.15736110508441925" header="0.31486111879348755" footer="0.15736110508441925"/>
  <pageSetup paperSize="9" scale="95" orientation="landscape" r:id="rId1"/>
  <rowBreaks count="13" manualBreakCount="13">
    <brk id="20" max="1048575" man="1"/>
    <brk id="36" max="1048575" man="1"/>
    <brk id="52" max="1048575" man="1"/>
    <brk id="68" max="1048575" man="1"/>
    <brk id="84" max="1048575" man="1"/>
    <brk id="100" max="1048575" man="1"/>
    <brk id="116" max="1048575" man="1"/>
    <brk id="132" max="1048575" man="1"/>
    <brk id="148" max="1048575" man="1"/>
    <brk id="164" max="1048575" man="1"/>
    <brk id="180" max="1048575" man="1"/>
    <brk id="196" max="1048575" man="1"/>
    <brk id="212" max="104857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"/>
  <sheetViews>
    <sheetView zoomScaleNormal="100" workbookViewId="0"/>
  </sheetViews>
  <sheetFormatPr defaultColWidth="9" defaultRowHeight="16.5" x14ac:dyDescent="0.3"/>
  <sheetData/>
  <phoneticPr fontId="7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원가계산서</vt:lpstr>
      <vt:lpstr>집계표</vt:lpstr>
      <vt:lpstr>내역서</vt:lpstr>
      <vt:lpstr>Sheet1</vt:lpstr>
      <vt:lpstr>내역서!Print_Area</vt:lpstr>
      <vt:lpstr>원가계산서!Print_Area</vt:lpstr>
      <vt:lpstr>집계표!Print_Area</vt:lpstr>
      <vt:lpstr>내역서!Print_Titles</vt:lpstr>
      <vt:lpstr>원가계산서!Print_Titles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 k</dc:creator>
  <cp:lastModifiedBy>user</cp:lastModifiedBy>
  <cp:revision>3</cp:revision>
  <cp:lastPrinted>2026-06-26T09:37:41Z</cp:lastPrinted>
  <dcterms:created xsi:type="dcterms:W3CDTF">2026-06-26T09:34:15Z</dcterms:created>
  <dcterms:modified xsi:type="dcterms:W3CDTF">2026-07-30T00:20:27Z</dcterms:modified>
</cp:coreProperties>
</file>