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파일\★★★업무폴더\03.공사\007.2026년\013.★★[석재, 익스펜션조인트]_시설물 보수공사\01.작성중\"/>
    </mc:Choice>
  </mc:AlternateContent>
  <xr:revisionPtr revIDLastSave="0" documentId="13_ncr:1_{D40AFF07-A289-4E33-B8DE-4130BDBD421D}" xr6:coauthVersionLast="36" xr6:coauthVersionMax="36" xr10:uidLastSave="{00000000-0000-0000-0000-000000000000}"/>
  <bookViews>
    <workbookView xWindow="0" yWindow="0" windowWidth="28800" windowHeight="12180" xr2:uid="{74D975A3-86D8-4A21-9452-FA9846259909}"/>
  </bookViews>
  <sheets>
    <sheet name="원가계산서" sheetId="10" r:id="rId1"/>
    <sheet name="공종별집계표" sheetId="9" r:id="rId2"/>
    <sheet name="공종별내역서" sheetId="8" r:id="rId3"/>
    <sheet name=" 공사설정 " sheetId="2" state="hidden" r:id="rId4"/>
  </sheets>
  <definedNames>
    <definedName name="_xlnm._FilterDatabase" localSheetId="2" hidden="1">공종별내역서!$A$2:$M$341</definedName>
    <definedName name="_xlnm.Print_Area" localSheetId="2">공종별내역서!$A$1:$M$341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0" l="1"/>
  <c r="E27" i="10"/>
  <c r="K35" i="8" l="1"/>
  <c r="J35" i="8"/>
  <c r="H35" i="8"/>
  <c r="F35" i="8"/>
  <c r="L35" i="8" l="1"/>
  <c r="K10" i="8" l="1"/>
  <c r="J10" i="8"/>
  <c r="L10" i="8" s="1"/>
  <c r="H58" i="8"/>
  <c r="J58" i="8"/>
  <c r="K9" i="8" l="1"/>
  <c r="J9" i="8"/>
  <c r="H9" i="8"/>
  <c r="F9" i="8"/>
  <c r="L9" i="8" l="1"/>
  <c r="H34" i="8" l="1"/>
  <c r="H59" i="8"/>
  <c r="F34" i="8"/>
  <c r="H319" i="8"/>
  <c r="H318" i="8"/>
  <c r="J317" i="8"/>
  <c r="H317" i="8"/>
  <c r="H293" i="8"/>
  <c r="H291" i="8"/>
  <c r="F291" i="8"/>
  <c r="J266" i="8"/>
  <c r="H266" i="8"/>
  <c r="F266" i="8"/>
  <c r="J265" i="8"/>
  <c r="H265" i="8"/>
  <c r="J135" i="8"/>
  <c r="J159" i="8" s="1"/>
  <c r="I13" i="9" s="1"/>
  <c r="J13" i="9" s="1"/>
  <c r="H135" i="8"/>
  <c r="H159" i="8" s="1"/>
  <c r="G13" i="9" s="1"/>
  <c r="H13" i="9" s="1"/>
  <c r="J57" i="8"/>
  <c r="H57" i="8"/>
  <c r="F57" i="8"/>
  <c r="J293" i="8"/>
  <c r="J318" i="8"/>
  <c r="J291" i="8"/>
  <c r="F109" i="8"/>
  <c r="F135" i="8"/>
  <c r="F159" i="8" s="1"/>
  <c r="E13" i="9" s="1"/>
  <c r="F110" i="8"/>
  <c r="F292" i="8"/>
  <c r="H292" i="8"/>
  <c r="H110" i="8"/>
  <c r="J110" i="8"/>
  <c r="H109" i="8"/>
  <c r="J109" i="8"/>
  <c r="F59" i="8" l="1"/>
  <c r="H81" i="8"/>
  <c r="G10" i="9" s="1"/>
  <c r="H10" i="9" s="1"/>
  <c r="K58" i="8"/>
  <c r="F58" i="8"/>
  <c r="L58" i="8" s="1"/>
  <c r="H86" i="8"/>
  <c r="J86" i="8"/>
  <c r="H83" i="8"/>
  <c r="J133" i="8"/>
  <c r="I12" i="9" s="1"/>
  <c r="J12" i="9" s="1"/>
  <c r="J319" i="8"/>
  <c r="J341" i="8" s="1"/>
  <c r="I22" i="9" s="1"/>
  <c r="J22" i="9" s="1"/>
  <c r="K110" i="8"/>
  <c r="K293" i="8"/>
  <c r="K318" i="8"/>
  <c r="H191" i="8"/>
  <c r="F293" i="8"/>
  <c r="F315" i="8" s="1"/>
  <c r="E21" i="9" s="1"/>
  <c r="F21" i="9" s="1"/>
  <c r="K57" i="8"/>
  <c r="K266" i="8"/>
  <c r="K135" i="8"/>
  <c r="H289" i="8"/>
  <c r="G19" i="9" s="1"/>
  <c r="H19" i="9" s="1"/>
  <c r="J289" i="8"/>
  <c r="I19" i="9" s="1"/>
  <c r="J19" i="9" s="1"/>
  <c r="L291" i="8"/>
  <c r="K291" i="8"/>
  <c r="K109" i="8"/>
  <c r="H133" i="8"/>
  <c r="G12" i="9" s="1"/>
  <c r="H12" i="9" s="1"/>
  <c r="H8" i="8"/>
  <c r="J8" i="8"/>
  <c r="F133" i="8"/>
  <c r="E12" i="9" s="1"/>
  <c r="F12" i="9" s="1"/>
  <c r="H239" i="8"/>
  <c r="H161" i="8"/>
  <c r="H163" i="8"/>
  <c r="H6" i="8"/>
  <c r="K265" i="8"/>
  <c r="F265" i="8"/>
  <c r="F289" i="8" s="1"/>
  <c r="E19" i="9" s="1"/>
  <c r="F19" i="9" s="1"/>
  <c r="J163" i="8"/>
  <c r="J6" i="8"/>
  <c r="H241" i="8"/>
  <c r="F317" i="8"/>
  <c r="L317" i="8" s="1"/>
  <c r="K317" i="8"/>
  <c r="J5" i="8"/>
  <c r="J162" i="8"/>
  <c r="H5" i="8"/>
  <c r="H162" i="8"/>
  <c r="H315" i="8"/>
  <c r="G21" i="9" s="1"/>
  <c r="H21" i="9" s="1"/>
  <c r="H7" i="8"/>
  <c r="H188" i="8"/>
  <c r="F319" i="8"/>
  <c r="J161" i="8"/>
  <c r="F318" i="8"/>
  <c r="L318" i="8" s="1"/>
  <c r="H341" i="8"/>
  <c r="G22" i="9" s="1"/>
  <c r="H22" i="9" s="1"/>
  <c r="L266" i="8"/>
  <c r="L135" i="8"/>
  <c r="L159" i="8" s="1"/>
  <c r="F13" i="9"/>
  <c r="L13" i="9" s="1"/>
  <c r="K13" i="9"/>
  <c r="L110" i="8"/>
  <c r="L109" i="8"/>
  <c r="L57" i="8"/>
  <c r="J7" i="8"/>
  <c r="H87" i="8" l="1"/>
  <c r="F81" i="8"/>
  <c r="E10" i="9" s="1"/>
  <c r="L133" i="8"/>
  <c r="L19" i="9"/>
  <c r="K19" i="9"/>
  <c r="L265" i="8"/>
  <c r="L289" i="8" s="1"/>
  <c r="J83" i="8"/>
  <c r="L293" i="8"/>
  <c r="J29" i="8"/>
  <c r="I8" i="9" s="1"/>
  <c r="J8" i="9" s="1"/>
  <c r="H31" i="8"/>
  <c r="L319" i="8"/>
  <c r="L341" i="8" s="1"/>
  <c r="K292" i="8"/>
  <c r="J292" i="8"/>
  <c r="K319" i="8"/>
  <c r="L12" i="9"/>
  <c r="H29" i="8"/>
  <c r="G8" i="9" s="1"/>
  <c r="H8" i="9" s="1"/>
  <c r="H84" i="8"/>
  <c r="H32" i="8"/>
  <c r="H33" i="8"/>
  <c r="H185" i="8"/>
  <c r="G15" i="9" s="1"/>
  <c r="H15" i="9" s="1"/>
  <c r="K12" i="9"/>
  <c r="G20" i="9"/>
  <c r="H20" i="9" s="1"/>
  <c r="J241" i="8"/>
  <c r="F241" i="8"/>
  <c r="J191" i="8"/>
  <c r="F341" i="8"/>
  <c r="E22" i="9" s="1"/>
  <c r="F22" i="9" s="1"/>
  <c r="L22" i="9" s="1"/>
  <c r="J185" i="8"/>
  <c r="I15" i="9" s="1"/>
  <c r="J15" i="9" s="1"/>
  <c r="H190" i="8" l="1"/>
  <c r="F10" i="9"/>
  <c r="J239" i="8"/>
  <c r="J84" i="8"/>
  <c r="H213" i="8"/>
  <c r="H237" i="8" s="1"/>
  <c r="G17" i="9" s="1"/>
  <c r="H17" i="9" s="1"/>
  <c r="L241" i="8"/>
  <c r="H189" i="8"/>
  <c r="H187" i="8"/>
  <c r="H211" i="8" s="1"/>
  <c r="G16" i="9" s="1"/>
  <c r="H16" i="9" s="1"/>
  <c r="J315" i="8"/>
  <c r="I21" i="9" s="1"/>
  <c r="L292" i="8"/>
  <c r="L315" i="8" s="1"/>
  <c r="J32" i="8"/>
  <c r="E20" i="9"/>
  <c r="F20" i="9" s="1"/>
  <c r="J188" i="8"/>
  <c r="J189" i="8"/>
  <c r="J190" i="8"/>
  <c r="K22" i="9"/>
  <c r="K5" i="8"/>
  <c r="F5" i="8"/>
  <c r="H55" i="8"/>
  <c r="G9" i="9" s="1"/>
  <c r="H9" i="9" s="1"/>
  <c r="K241" i="8"/>
  <c r="F83" i="8"/>
  <c r="K83" i="8"/>
  <c r="K239" i="8"/>
  <c r="F239" i="8"/>
  <c r="F85" i="8"/>
  <c r="F240" i="8"/>
  <c r="K84" i="8"/>
  <c r="F84" i="8"/>
  <c r="L84" i="8" s="1"/>
  <c r="K162" i="8"/>
  <c r="F162" i="8"/>
  <c r="L162" i="8" s="1"/>
  <c r="F163" i="8"/>
  <c r="L163" i="8" s="1"/>
  <c r="K163" i="8"/>
  <c r="J33" i="8"/>
  <c r="F6" i="8"/>
  <c r="L6" i="8" s="1"/>
  <c r="K6" i="8"/>
  <c r="K8" i="8"/>
  <c r="F8" i="8"/>
  <c r="L8" i="8" s="1"/>
  <c r="J59" i="8" l="1"/>
  <c r="K59" i="8"/>
  <c r="J21" i="9"/>
  <c r="K21" i="9"/>
  <c r="K86" i="8"/>
  <c r="F86" i="8"/>
  <c r="L86" i="8" s="1"/>
  <c r="F263" i="8"/>
  <c r="E18" i="9" s="1"/>
  <c r="L239" i="8"/>
  <c r="L5" i="8"/>
  <c r="L83" i="8"/>
  <c r="J87" i="8" l="1"/>
  <c r="L87" i="8" s="1"/>
  <c r="K87" i="8"/>
  <c r="J81" i="8"/>
  <c r="I10" i="9" s="1"/>
  <c r="L59" i="8"/>
  <c r="L81" i="8" s="1"/>
  <c r="J213" i="8"/>
  <c r="J237" i="8" s="1"/>
  <c r="I17" i="9" s="1"/>
  <c r="J17" i="9" s="1"/>
  <c r="J34" i="8"/>
  <c r="L34" i="8" s="1"/>
  <c r="K34" i="8"/>
  <c r="I20" i="9"/>
  <c r="L21" i="9"/>
  <c r="F107" i="8"/>
  <c r="E11" i="9" s="1"/>
  <c r="F11" i="9" s="1"/>
  <c r="H85" i="8"/>
  <c r="H240" i="8"/>
  <c r="H263" i="8" s="1"/>
  <c r="G18" i="9" s="1"/>
  <c r="H18" i="9" s="1"/>
  <c r="G14" i="9" s="1"/>
  <c r="H14" i="9" s="1"/>
  <c r="F18" i="9"/>
  <c r="J10" i="9" l="1"/>
  <c r="L10" i="9" s="1"/>
  <c r="K10" i="9"/>
  <c r="J20" i="9"/>
  <c r="L20" i="9" s="1"/>
  <c r="T20" i="9" s="1"/>
  <c r="E28" i="10" s="1"/>
  <c r="K20" i="9"/>
  <c r="H107" i="8"/>
  <c r="G11" i="9" s="1"/>
  <c r="H11" i="9" l="1"/>
  <c r="J240" i="8"/>
  <c r="K240" i="8"/>
  <c r="J85" i="8"/>
  <c r="K85" i="8"/>
  <c r="F31" i="8"/>
  <c r="F187" i="8"/>
  <c r="F191" i="8"/>
  <c r="K191" i="8"/>
  <c r="J107" i="8" l="1"/>
  <c r="I11" i="9" s="1"/>
  <c r="L85" i="8"/>
  <c r="L107" i="8" s="1"/>
  <c r="F161" i="8"/>
  <c r="K161" i="8"/>
  <c r="L240" i="8"/>
  <c r="L263" i="8" s="1"/>
  <c r="J263" i="8"/>
  <c r="I18" i="9" s="1"/>
  <c r="G7" i="9"/>
  <c r="H7" i="9" s="1"/>
  <c r="G6" i="9" s="1"/>
  <c r="H6" i="9" s="1"/>
  <c r="G5" i="9" s="1"/>
  <c r="H5" i="9" s="1"/>
  <c r="L191" i="8"/>
  <c r="E8" i="10" l="1"/>
  <c r="H29" i="9"/>
  <c r="F185" i="8"/>
  <c r="E15" i="9" s="1"/>
  <c r="L161" i="8"/>
  <c r="L185" i="8" s="1"/>
  <c r="J18" i="9"/>
  <c r="K18" i="9"/>
  <c r="J11" i="9"/>
  <c r="K11" i="9"/>
  <c r="L11" i="9" l="1"/>
  <c r="L18" i="9"/>
  <c r="F15" i="9"/>
  <c r="L15" i="9" s="1"/>
  <c r="K15" i="9"/>
  <c r="E15" i="10"/>
  <c r="E9" i="10"/>
  <c r="E10" i="10" s="1"/>
  <c r="E14" i="10"/>
  <c r="E16" i="10" s="1"/>
  <c r="J31" i="8" l="1"/>
  <c r="K31" i="8"/>
  <c r="J187" i="8"/>
  <c r="K187" i="8"/>
  <c r="E13" i="10"/>
  <c r="E12" i="10"/>
  <c r="E23" i="10"/>
  <c r="E22" i="10"/>
  <c r="K188" i="8"/>
  <c r="F188" i="8"/>
  <c r="K32" i="8"/>
  <c r="F32" i="8"/>
  <c r="F190" i="8"/>
  <c r="L190" i="8" s="1"/>
  <c r="K190" i="8"/>
  <c r="F7" i="8"/>
  <c r="K7" i="8"/>
  <c r="K189" i="8"/>
  <c r="F189" i="8"/>
  <c r="L189" i="8" s="1"/>
  <c r="F33" i="8"/>
  <c r="L33" i="8" s="1"/>
  <c r="K33" i="8"/>
  <c r="J211" i="8" l="1"/>
  <c r="I16" i="9" s="1"/>
  <c r="J16" i="9" s="1"/>
  <c r="I14" i="9" s="1"/>
  <c r="J14" i="9" s="1"/>
  <c r="L187" i="8"/>
  <c r="J55" i="8"/>
  <c r="I9" i="9" s="1"/>
  <c r="J9" i="9" s="1"/>
  <c r="I7" i="9" s="1"/>
  <c r="J7" i="9" s="1"/>
  <c r="L31" i="8"/>
  <c r="L188" i="8"/>
  <c r="L211" i="8" s="1"/>
  <c r="F211" i="8"/>
  <c r="E16" i="9" s="1"/>
  <c r="L7" i="8"/>
  <c r="L29" i="8" s="1"/>
  <c r="F29" i="8"/>
  <c r="E8" i="9" s="1"/>
  <c r="L32" i="8"/>
  <c r="F55" i="8"/>
  <c r="E9" i="9" s="1"/>
  <c r="L55" i="8" l="1"/>
  <c r="I6" i="9"/>
  <c r="J6" i="9" s="1"/>
  <c r="I5" i="9" s="1"/>
  <c r="J5" i="9" s="1"/>
  <c r="F9" i="9"/>
  <c r="L9" i="9" s="1"/>
  <c r="K9" i="9"/>
  <c r="F16" i="9"/>
  <c r="K16" i="9"/>
  <c r="F8" i="9"/>
  <c r="K8" i="9"/>
  <c r="J29" i="9" l="1"/>
  <c r="E11" i="10"/>
  <c r="E7" i="9"/>
  <c r="L8" i="9"/>
  <c r="L16" i="9"/>
  <c r="F7" i="9" l="1"/>
  <c r="K7" i="9"/>
  <c r="L7" i="9" l="1"/>
  <c r="F213" i="8" l="1"/>
  <c r="K213" i="8"/>
  <c r="F237" i="8" l="1"/>
  <c r="E17" i="9" s="1"/>
  <c r="L213" i="8"/>
  <c r="L237" i="8" s="1"/>
  <c r="K17" i="9" l="1"/>
  <c r="F17" i="9"/>
  <c r="L17" i="9" l="1"/>
  <c r="E14" i="9"/>
  <c r="K14" i="9" l="1"/>
  <c r="F14" i="9"/>
  <c r="L14" i="9" l="1"/>
  <c r="E6" i="9"/>
  <c r="F6" i="9" l="1"/>
  <c r="K6" i="9"/>
  <c r="L6" i="9" l="1"/>
  <c r="E5" i="9"/>
  <c r="F5" i="9" l="1"/>
  <c r="K5" i="9"/>
  <c r="E4" i="10" l="1"/>
  <c r="E7" i="10" s="1"/>
  <c r="L5" i="9"/>
  <c r="L29" i="9" s="1"/>
  <c r="F29" i="9"/>
  <c r="E21" i="10" l="1"/>
  <c r="E19" i="10"/>
  <c r="E17" i="10"/>
  <c r="E20" i="10"/>
  <c r="E18" i="10"/>
  <c r="E24" i="10" l="1"/>
  <c r="E25" i="10" l="1"/>
  <c r="E26" i="10" s="1"/>
  <c r="E29" i="10" s="1"/>
  <c r="E30" i="10" l="1"/>
  <c r="E32" i="10" l="1"/>
</calcChain>
</file>

<file path=xl/sharedStrings.xml><?xml version="1.0" encoding="utf-8"?>
<sst xmlns="http://schemas.openxmlformats.org/spreadsheetml/2006/main" count="1280" uniqueCount="360">
  <si>
    <t>공 종 별 집 계 표</t>
  </si>
  <si>
    <t>[ 국민건강보험 일산병원 원내시설물 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</si>
  <si>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</si>
  <si>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</si>
  <si>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</si>
  <si>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</si>
  <si>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</si>
  <si>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</si>
  <si>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</si>
  <si>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</si>
  <si>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</si>
  <si>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</si>
  <si>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</si>
  <si>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</si>
  <si>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</si>
  <si>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</si>
  <si>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</si>
  <si>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</si>
  <si>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</si>
  <si>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</si>
  <si>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</si>
  <si>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</si>
  <si>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</si>
  <si>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</si>
  <si>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</si>
  <si>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</si>
  <si>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</si>
  <si>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</si>
  <si>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</si>
  <si>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</si>
  <si>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</si>
  <si>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</si>
  <si>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</si>
  <si>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</si>
  <si>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</si>
  <si>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</si>
  <si>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</si>
  <si>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</si>
  <si>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</si>
  <si>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</si>
  <si>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</si>
  <si>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</si>
  <si>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</si>
  <si>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</si>
  <si>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</si>
  <si>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</si>
  <si>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</si>
  <si>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</si>
  <si>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</si>
  <si>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</si>
  <si>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</si>
  <si>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국민건강보험 일산병원 원내시설물 보수공사</t>
  </si>
  <si>
    <t/>
  </si>
  <si>
    <t>01</t>
  </si>
  <si>
    <t>0101  ◆ 건 축 공 사</t>
  </si>
  <si>
    <t>0101</t>
  </si>
  <si>
    <t>010101  -- 내외부 공사</t>
  </si>
  <si>
    <t>010101</t>
  </si>
  <si>
    <t>01010101  가  설  공  사</t>
  </si>
  <si>
    <t>01010101</t>
  </si>
  <si>
    <t>건축물 현장정리</t>
  </si>
  <si>
    <t>리모델링 및 준공청소</t>
  </si>
  <si>
    <t>M2</t>
  </si>
  <si>
    <t>5A32D5380D7ACBF8796933508F222D</t>
  </si>
  <si>
    <t>T</t>
  </si>
  <si>
    <t>F</t>
  </si>
  <si>
    <t>010101015A32D5380D7ACBF8796933508F222D</t>
  </si>
  <si>
    <t>구조부 먹매김</t>
  </si>
  <si>
    <t>일반</t>
  </si>
  <si>
    <t>5A32D5380E7B1E5F4967527A182C2F</t>
  </si>
  <si>
    <t>010101015A32D5380E7B1E5F4967527A182C2F</t>
  </si>
  <si>
    <t>M</t>
  </si>
  <si>
    <t>5A32D5380E7B1E69D9984E0EB02D24</t>
  </si>
  <si>
    <t>010101015A32D5380E7B1E69D9984E0EB02D24</t>
  </si>
  <si>
    <t>EA</t>
  </si>
  <si>
    <t>5A32D5380E7B1E69D9984E082A2B2F</t>
  </si>
  <si>
    <t>010101015A32D5380E7B1E69D9984E082A2B2F</t>
  </si>
  <si>
    <t>[ 합           계 ]</t>
  </si>
  <si>
    <t>TOTAL</t>
  </si>
  <si>
    <t>01010102</t>
  </si>
  <si>
    <t>화강석붙임(건식/앵커, 물갈기)</t>
  </si>
  <si>
    <t>벽, 포천석 30mm, 기존자재 40%, 신자재 60%</t>
  </si>
  <si>
    <t>5A3215E999726E985981527B9A232E</t>
  </si>
  <si>
    <t>010101025A3215E999726E985981527B9A232E</t>
  </si>
  <si>
    <t>화강석붙임(습식, 물갈기)</t>
  </si>
  <si>
    <t>바닥, 카파오석 20mm, 모르타르 60mm</t>
  </si>
  <si>
    <t>5A3215E99B7D257E49F2280EFE2824</t>
  </si>
  <si>
    <t>010101025A3215E99B7D257E49F2280EFE2824</t>
  </si>
  <si>
    <t>화강석 두겁돌(습식, 물갈기)</t>
  </si>
  <si>
    <t>기존두겁석 380*60mm, 모르타르 30mm</t>
  </si>
  <si>
    <t>5A3215E99F74AEBC693452670B202A</t>
  </si>
  <si>
    <t>010101025A3215E99F74AEBC693452670B202A</t>
  </si>
  <si>
    <t>01010103  금  속  공  사</t>
  </si>
  <si>
    <t>01010103</t>
  </si>
  <si>
    <t>익스펜션조인트</t>
  </si>
  <si>
    <t>바닥, BAF(H:50)-100+W/B</t>
  </si>
  <si>
    <t>5D1D2518B07693E469BD723A0A262DADC826EB</t>
  </si>
  <si>
    <t>010101035D1D2518B07693E469BD723A0A262DADC826EB</t>
  </si>
  <si>
    <t>01010104  철  거  공  사</t>
  </si>
  <si>
    <t>01010104</t>
  </si>
  <si>
    <t>익스펜션조인트 해체</t>
  </si>
  <si>
    <t>SST 1.5t W150*100mm</t>
  </si>
  <si>
    <t>5A33D5A9077609F28994B48ADE222E</t>
  </si>
  <si>
    <t>010101045A33D5A9077609F28994B48ADE222E</t>
  </si>
  <si>
    <t>화강석 해체</t>
  </si>
  <si>
    <t>바닥, 바탕몰탈포함</t>
  </si>
  <si>
    <t>5A33D5A9077609F2899CF29C532821</t>
  </si>
  <si>
    <t>010101045A33D5A9077609F2899CF29C532821</t>
  </si>
  <si>
    <t>벽, 건식</t>
  </si>
  <si>
    <t>5A33D5A9077609F2899CF29C512D26</t>
  </si>
  <si>
    <t>010101045A33D5A9077609F2899CF29C512D26</t>
  </si>
  <si>
    <t>두겁 W380*60t, 두겁 재사용, 몰탈제거</t>
  </si>
  <si>
    <t>5A33D5A9077609F2899CF29C5B2D25</t>
  </si>
  <si>
    <t>010101045A33D5A9077609F2899CF29C5B2D25</t>
  </si>
  <si>
    <t>01010105  골    재    비</t>
  </si>
  <si>
    <t>01010105</t>
  </si>
  <si>
    <t>시멘트</t>
  </si>
  <si>
    <t>건재상</t>
  </si>
  <si>
    <t>포</t>
  </si>
  <si>
    <t>5D1D2518B47C27EE593CEE78A52424CFF6AC92</t>
  </si>
  <si>
    <t>010101055D1D2518B47C27EE593CEE78A52424CFF6AC92</t>
  </si>
  <si>
    <t>모래</t>
  </si>
  <si>
    <t>모래, 서울, 자연사, 도착도</t>
  </si>
  <si>
    <t>M3</t>
  </si>
  <si>
    <t>5D38159A1E786E5759014B7E69202FFFC321F2</t>
  </si>
  <si>
    <t>010101055D38159A1E786E5759014B7E69202FFFC321F2</t>
  </si>
  <si>
    <t>01010106  작 업 부 산 물</t>
  </si>
  <si>
    <t>01010106</t>
  </si>
  <si>
    <t>철강설</t>
  </si>
  <si>
    <t>철강설, 스텐레스, 작업설부산물</t>
  </si>
  <si>
    <t>kg</t>
  </si>
  <si>
    <t>5D38159A167B0AF5096B745F40262BD0BFB095</t>
  </si>
  <si>
    <t>010101065D38159A167B0AF5096B745F40262BD0BFB095</t>
  </si>
  <si>
    <t>010102  -- 장 례 식 장</t>
  </si>
  <si>
    <t>010102</t>
  </si>
  <si>
    <t>01010201  가  설  공  사</t>
  </si>
  <si>
    <t>01010201</t>
  </si>
  <si>
    <t>포크레인/두겁석철거후 재시공용</t>
  </si>
  <si>
    <t>타이어 0.8m3</t>
  </si>
  <si>
    <t>일</t>
  </si>
  <si>
    <t>5A32D53FBE745613D9D6B2C1FA2926</t>
  </si>
  <si>
    <t>010102015A32D53FBE745613D9D6B2C1FA2926</t>
  </si>
  <si>
    <t>010102015A32D5380D7ACBF8796933508F222D</t>
  </si>
  <si>
    <t>010102015A32D5380E7B1E5F4967527A182C2F</t>
  </si>
  <si>
    <t>01010202  돌    공    사</t>
  </si>
  <si>
    <t>01010202</t>
  </si>
  <si>
    <t>010102025A3215E999726E985981527B9A232E</t>
  </si>
  <si>
    <t>화강석붙임(습식, 버너)</t>
  </si>
  <si>
    <t>바닥, 포천석 30mm, 모르타르 50mm</t>
  </si>
  <si>
    <t>5A3215E99B7D1B0799C6EE2DBB232C</t>
  </si>
  <si>
    <t>010102025A3215E99B7D1B0799C6EE2DBB232C</t>
  </si>
  <si>
    <t>바닥, 거창석 20mm, 모르타르 60mm</t>
  </si>
  <si>
    <t>5A3215E99B7D257E49FEDCAB742E22</t>
  </si>
  <si>
    <t>010102025A3215E99B7D257E49FEDCAB742E22</t>
  </si>
  <si>
    <t>기존두겁석 380*100mm, 모르타르 30mm</t>
  </si>
  <si>
    <t>5A3215E99F74AEBC693452670B2028</t>
  </si>
  <si>
    <t>010102025A3215E99F74AEBC693452670B2028</t>
  </si>
  <si>
    <t>경계석 설치</t>
  </si>
  <si>
    <t>직선 150*200mm, 무근</t>
  </si>
  <si>
    <t>5A3285BC5B72AC8B59F1E3ABD22F2F</t>
  </si>
  <si>
    <t>010102025A3285BC5B72AC8B59F1E3ABD22F2F</t>
  </si>
  <si>
    <t>01010203  금  속  공  사</t>
  </si>
  <si>
    <t>01010203</t>
  </si>
  <si>
    <t>스테인리스사다리/케이싱</t>
  </si>
  <si>
    <t>450*5400, D50.8+25.4*3t, 하부잠금장치</t>
  </si>
  <si>
    <t>개</t>
  </si>
  <si>
    <t>5A32656F4D7C614BF9D015792F2924</t>
  </si>
  <si>
    <t>010102035A32656F4D7C614BF9D015792F2924</t>
  </si>
  <si>
    <t>01010204  철  거  공  사</t>
  </si>
  <si>
    <t>01010204</t>
  </si>
  <si>
    <t>010102045A33D5A9077609F2899CF29C532821</t>
  </si>
  <si>
    <t>010102045A33D5A9077609F2899CF29C512D26</t>
  </si>
  <si>
    <t>두겁 W380*100t, 두겁 재사용, 몰탈제거</t>
  </si>
  <si>
    <t>5A33D5A9077609F2899CF29C5B2D27</t>
  </si>
  <si>
    <t>010102045A33D5A9077609F2899CF29C5B2D27</t>
  </si>
  <si>
    <t>01010205  골    재    비</t>
  </si>
  <si>
    <t>01010205</t>
  </si>
  <si>
    <t>010102055D1D2518B47C27EE593CEE78A52424CFF6AC92</t>
  </si>
  <si>
    <t>010102055D38159A1E786E5759014B7E69202FFFC321F2</t>
  </si>
  <si>
    <t>0102  폐기물  처리비</t>
  </si>
  <si>
    <t>0102</t>
  </si>
  <si>
    <t>6</t>
  </si>
  <si>
    <t>010201  내외부 공사</t>
  </si>
  <si>
    <t>010201</t>
  </si>
  <si>
    <t>혼합건설폐기물</t>
  </si>
  <si>
    <t>건설폐재류에 가연성 5% 이하 혼합</t>
  </si>
  <si>
    <t>TON</t>
  </si>
  <si>
    <t>5A32D5380D7AF745596925EB7B2E23</t>
  </si>
  <si>
    <t>0102015A32D5380D7AF745596925EB7B2E23</t>
  </si>
  <si>
    <t>건설폐재류 상차비</t>
  </si>
  <si>
    <t>5A32D5380D7AF757A945F29B832A2B</t>
  </si>
  <si>
    <t>0102015A32D5380D7AF757A945F29B832A2B</t>
  </si>
  <si>
    <t>건설폐재류 운반비</t>
  </si>
  <si>
    <t>15톤 덤프트럭, 30km</t>
  </si>
  <si>
    <t>5A32D5380D7AF757A945F299D42228</t>
  </si>
  <si>
    <t>0102015A32D5380D7AF757A945F299D42228</t>
  </si>
  <si>
    <t>010202  장 례 식 장</t>
  </si>
  <si>
    <t>010202</t>
  </si>
  <si>
    <t>0102025A32D5380D7AF745596925EB7B2E23</t>
  </si>
  <si>
    <t>0102025A32D5380D7AF757A945F29B832A2B</t>
  </si>
  <si>
    <t>0102025A32D5380D7AF757A945F299D42228</t>
  </si>
  <si>
    <t>비      고</t>
  </si>
  <si>
    <t>A</t>
  </si>
  <si>
    <t>대</t>
  </si>
  <si>
    <t>코드</t>
  </si>
  <si>
    <t>C</t>
  </si>
  <si>
    <t>조달청가격</t>
  </si>
  <si>
    <t>거래가격</t>
  </si>
  <si>
    <t>유통물가</t>
  </si>
  <si>
    <t>물가자료</t>
  </si>
  <si>
    <t>조사가격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</si>
  <si>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</si>
  <si>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</si>
  <si>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</si>
  <si>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</si>
  <si>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</si>
  <si>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</si>
  <si>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</si>
  <si>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</si>
  <si>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</si>
  <si>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</si>
  <si>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</si>
  <si>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</si>
  <si>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</si>
  <si>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</si>
  <si>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</si>
  <si>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</si>
  <si>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</si>
  <si>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</si>
  <si>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</si>
  <si>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</si>
  <si>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</si>
  <si>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</si>
  <si>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</si>
  <si>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</si>
  <si>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</si>
  <si>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</si>
  <si>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</si>
  <si>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</si>
  <si>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</si>
  <si>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</si>
  <si>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</si>
  <si>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</si>
  <si>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</si>
  <si>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</si>
  <si>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</si>
  <si>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</si>
  <si>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</si>
  <si>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</si>
  <si>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</si>
  <si>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</si>
  <si>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CA</t>
  </si>
  <si>
    <t>산업안전보건관리비</t>
  </si>
  <si>
    <t>(재료비+직노비)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</si>
  <si>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</si>
  <si>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</si>
  <si>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</si>
  <si>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</si>
  <si>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</si>
  <si>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</si>
  <si>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</si>
  <si>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</si>
  <si>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</si>
  <si>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</si>
  <si>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</si>
  <si>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</si>
  <si>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CE</t>
  </si>
  <si>
    <t>석  면  분  담  금</t>
  </si>
  <si>
    <t>노무비 * 0.006%</t>
  </si>
  <si>
    <t>CF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</si>
  <si>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</si>
  <si>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</si>
  <si>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</si>
  <si>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</si>
  <si>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</si>
  <si>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</si>
  <si>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</si>
  <si>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</si>
  <si>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</si>
  <si>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</si>
  <si>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</si>
  <si>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</si>
  <si>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</si>
  <si>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</si>
  <si>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</si>
  <si>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</si>
  <si>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</si>
  <si>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</si>
  <si>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</si>
  <si>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</si>
  <si>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</si>
  <si>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</si>
  <si>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</si>
  <si>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</si>
  <si>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</si>
  <si>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</si>
  <si>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</si>
  <si>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</si>
  <si>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</si>
  <si>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</si>
  <si>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</si>
  <si>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</si>
  <si>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</si>
  <si>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</si>
  <si>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</si>
  <si>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</si>
  <si>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</si>
  <si>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</si>
  <si>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</si>
  <si>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</si>
  <si>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</si>
  <si>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</si>
  <si>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</si>
  <si>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</si>
  <si>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</si>
  <si>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</si>
  <si>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</si>
  <si>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</si>
  <si>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</si>
  <si>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</si>
  <si>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</si>
  <si>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</si>
  <si>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</si>
  <si>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</si>
  <si>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</si>
  <si>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</si>
  <si>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</si>
  <si>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</si>
  <si>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</si>
  <si>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</si>
  <si>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</si>
  <si>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</si>
  <si>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</si>
  <si>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</si>
  <si>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</si>
  <si>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</si>
  <si>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</si>
  <si>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</si>
  <si>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H:3000*100t, 2회</t>
    <phoneticPr fontId="1" type="noConversion"/>
  </si>
  <si>
    <t>가설칸막이/래핑칸막이</t>
    <phoneticPr fontId="1" type="noConversion"/>
  </si>
  <si>
    <t>강관 조립말비계(이동식)설치 및 해체</t>
  </si>
  <si>
    <t>금속 선홈통 설치</t>
  </si>
  <si>
    <t>SST 75*1.5mm</t>
  </si>
  <si>
    <t>트랜치 설치</t>
  </si>
  <si>
    <t>무소음트렌치, W300</t>
  </si>
  <si>
    <t>선홈통 해체</t>
  </si>
  <si>
    <t>높이 2m, 3개월</t>
    <phoneticPr fontId="1" type="noConversion"/>
  </si>
  <si>
    <t>이동식집진기</t>
  </si>
  <si>
    <t>RT-1100, 운반비 포함, 1개월</t>
  </si>
  <si>
    <t>공사명 : 국민건강보험 일산병원 시설물 보수공사</t>
  </si>
  <si>
    <t>[ 국민건강보험 일산병원 시설물 보수공사 ]</t>
  </si>
  <si>
    <t>1800*2100 / 하드웨어 포함, 2회</t>
    <phoneticPr fontId="1" type="noConversion"/>
  </si>
  <si>
    <t>양개도어(가설칸막이용도어)</t>
    <phoneticPr fontId="1" type="noConversion"/>
  </si>
  <si>
    <t>방수모르타르 바름(지하주차장 트렌치)</t>
    <phoneticPr fontId="1" type="noConversion"/>
  </si>
  <si>
    <t>50mm 이하, 벽돌, 콘크리트 바탕</t>
    <phoneticPr fontId="1" type="noConversion"/>
  </si>
  <si>
    <t>우레탄 도막방수</t>
    <phoneticPr fontId="1" type="noConversion"/>
  </si>
  <si>
    <t>바닥, 노출 3mm</t>
    <phoneticPr fontId="1" type="noConversion"/>
  </si>
  <si>
    <t>01010102  습  식  공  사</t>
    <phoneticPr fontId="1" type="noConversion"/>
  </si>
  <si>
    <t>01010101  가  설  공  사</t>
    <phoneticPr fontId="1" type="noConversion"/>
  </si>
  <si>
    <t>01010102  습  식  공  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</si>
</sst>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/>
    </xf>
    <xf numFmtId="0" fontId="3" fillId="3" borderId="4" xfId="0" quotePrefix="1" applyFont="1" applyFill="1" applyBorder="1" applyAlignment="1">
      <alignment horizontal="center"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0" fillId="4" borderId="4" xfId="0" quotePrefix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4" fillId="2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2" borderId="4" xfId="0" quotePrefix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1B81C-EEEA-4881-91A0-C2E8D57AB3F2}">
  <sheetPr>
    <pageSetUpPr fitToPage="1"/>
  </sheetPr>
  <dimension ref="A1:G32"/>
  <sheetViews>
    <sheetView tabSelected="1" topLeftCell="B1" workbookViewId="0">
      <pane xSplit="2" ySplit="3" topLeftCell="D4" activePane="bottomRight" state="frozen"/>
      <selection activeCell="U1" sqref="U1"/>
      <selection pane="topRight" activeCell="U1" sqref="U1"/>
      <selection pane="bottomLeft" activeCell="U1" sqref="U1"/>
      <selection pane="bottomRight" activeCell="H1" sqref="H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3.625" customWidth="1"/>
    <col min="6" max="6" width="60.125" customWidth="1"/>
    <col min="7" max="7" width="30.125" customWidth="1"/>
  </cols>
  <sheetData>
    <row r="1" spans="1:7" ht="24" customHeight="1" x14ac:dyDescent="0.3">
      <c r="B1" s="25" t="s">
        <v>212</v>
      </c>
      <c r="C1" s="25"/>
      <c r="D1" s="25"/>
      <c r="E1" s="25"/>
      <c r="F1" s="25"/>
      <c r="G1" s="25"/>
    </row>
    <row r="2" spans="1:7" ht="16.5" customHeight="1" x14ac:dyDescent="0.3">
      <c r="B2" s="26" t="s">
        <v>349</v>
      </c>
      <c r="C2" s="26"/>
      <c r="D2" s="26"/>
      <c r="E2" s="26"/>
      <c r="F2" s="27"/>
      <c r="G2" s="27"/>
    </row>
    <row r="3" spans="1:7" ht="30" customHeight="1" x14ac:dyDescent="0.3">
      <c r="B3" s="28" t="s">
        <v>213</v>
      </c>
      <c r="C3" s="28"/>
      <c r="D3" s="28"/>
      <c r="E3" s="17" t="s">
        <v>214</v>
      </c>
      <c r="F3" s="17" t="s">
        <v>215</v>
      </c>
      <c r="G3" s="17" t="s">
        <v>201</v>
      </c>
    </row>
    <row r="4" spans="1:7" ht="21" customHeight="1" x14ac:dyDescent="0.3">
      <c r="A4" s="1" t="s">
        <v>220</v>
      </c>
      <c r="B4" s="29" t="s">
        <v>216</v>
      </c>
      <c r="C4" s="29" t="s">
        <v>217</v>
      </c>
      <c r="D4" s="12" t="s">
        <v>221</v>
      </c>
      <c r="E4" s="10">
        <f>TRUNC(공종별집계표!F5, 0)</f>
        <v>0</v>
      </c>
      <c r="F4" s="8" t="s">
        <v>52</v>
      </c>
      <c r="G4" s="8" t="s">
        <v>52</v>
      </c>
    </row>
    <row r="5" spans="1:7" ht="20.25" customHeight="1" x14ac:dyDescent="0.3">
      <c r="A5" s="1" t="s">
        <v>222</v>
      </c>
      <c r="B5" s="29"/>
      <c r="C5" s="29"/>
      <c r="D5" s="12" t="s">
        <v>223</v>
      </c>
      <c r="E5" s="10">
        <v>0</v>
      </c>
      <c r="F5" s="8" t="s">
        <v>52</v>
      </c>
      <c r="G5" s="8" t="s">
        <v>52</v>
      </c>
    </row>
    <row r="6" spans="1:7" ht="20.25" customHeight="1" x14ac:dyDescent="0.3">
      <c r="A6" s="1" t="s">
        <v>224</v>
      </c>
      <c r="B6" s="29"/>
      <c r="C6" s="29"/>
      <c r="D6" s="12" t="s">
        <v>225</v>
      </c>
      <c r="E6" s="10">
        <v>0</v>
      </c>
      <c r="F6" s="8" t="s">
        <v>52</v>
      </c>
      <c r="G6" s="8" t="s">
        <v>52</v>
      </c>
    </row>
    <row r="7" spans="1:7" ht="21" customHeight="1" x14ac:dyDescent="0.3">
      <c r="A7" s="1" t="s">
        <v>226</v>
      </c>
      <c r="B7" s="29"/>
      <c r="C7" s="29"/>
      <c r="D7" s="14" t="s">
        <v>227</v>
      </c>
      <c r="E7" s="15">
        <f>TRUNC(E4+E5-E6, 0)</f>
        <v>0</v>
      </c>
      <c r="F7" s="16" t="s">
        <v>52</v>
      </c>
      <c r="G7" s="16" t="s">
        <v>52</v>
      </c>
    </row>
    <row r="8" spans="1:7" ht="21" customHeight="1" x14ac:dyDescent="0.3">
      <c r="A8" s="1" t="s">
        <v>228</v>
      </c>
      <c r="B8" s="29"/>
      <c r="C8" s="29" t="s">
        <v>218</v>
      </c>
      <c r="D8" s="12" t="s">
        <v>229</v>
      </c>
      <c r="E8" s="10">
        <f>TRUNC(공종별집계표!H5, 0)</f>
        <v>0</v>
      </c>
      <c r="F8" s="8" t="s">
        <v>52</v>
      </c>
      <c r="G8" s="8" t="s">
        <v>52</v>
      </c>
    </row>
    <row r="9" spans="1:7" ht="21" customHeight="1" x14ac:dyDescent="0.3">
      <c r="A9" s="1" t="s">
        <v>230</v>
      </c>
      <c r="B9" s="29"/>
      <c r="C9" s="29"/>
      <c r="D9" s="12" t="s">
        <v>231</v>
      </c>
      <c r="E9" s="10">
        <f>TRUNC(E8*0.175, 0)</f>
        <v>0</v>
      </c>
      <c r="F9" s="8" t="s">
        <v>232</v>
      </c>
      <c r="G9" s="8" t="s">
        <v>52</v>
      </c>
    </row>
    <row r="10" spans="1:7" ht="21" customHeight="1" x14ac:dyDescent="0.3">
      <c r="A10" s="1" t="s">
        <v>233</v>
      </c>
      <c r="B10" s="29"/>
      <c r="C10" s="29"/>
      <c r="D10" s="14" t="s">
        <v>227</v>
      </c>
      <c r="E10" s="15">
        <f>TRUNC(E8+E9, 0)</f>
        <v>0</v>
      </c>
      <c r="F10" s="16" t="s">
        <v>52</v>
      </c>
      <c r="G10" s="16" t="s">
        <v>52</v>
      </c>
    </row>
    <row r="11" spans="1:7" ht="21" customHeight="1" x14ac:dyDescent="0.3">
      <c r="A11" s="1" t="s">
        <v>234</v>
      </c>
      <c r="B11" s="29"/>
      <c r="C11" s="29" t="s">
        <v>219</v>
      </c>
      <c r="D11" s="12" t="s">
        <v>235</v>
      </c>
      <c r="E11" s="10">
        <f>TRUNC(공종별집계표!J5, 0)</f>
        <v>0</v>
      </c>
      <c r="F11" s="8" t="s">
        <v>52</v>
      </c>
      <c r="G11" s="8" t="s">
        <v>52</v>
      </c>
    </row>
    <row r="12" spans="1:7" ht="21" customHeight="1" x14ac:dyDescent="0.3">
      <c r="A12" s="1" t="s">
        <v>236</v>
      </c>
      <c r="B12" s="29"/>
      <c r="C12" s="29"/>
      <c r="D12" s="12" t="s">
        <v>237</v>
      </c>
      <c r="E12" s="10">
        <f>TRUNC(E10*0.0356, 0)</f>
        <v>0</v>
      </c>
      <c r="F12" s="8" t="s">
        <v>238</v>
      </c>
      <c r="G12" s="8" t="s">
        <v>52</v>
      </c>
    </row>
    <row r="13" spans="1:7" ht="21" customHeight="1" x14ac:dyDescent="0.3">
      <c r="A13" s="1" t="s">
        <v>239</v>
      </c>
      <c r="B13" s="29"/>
      <c r="C13" s="29"/>
      <c r="D13" s="12" t="s">
        <v>240</v>
      </c>
      <c r="E13" s="10">
        <f>TRUNC(E10*0.0101, 0)</f>
        <v>0</v>
      </c>
      <c r="F13" s="8" t="s">
        <v>241</v>
      </c>
      <c r="G13" s="8" t="s">
        <v>52</v>
      </c>
    </row>
    <row r="14" spans="1:7" ht="21" customHeight="1" x14ac:dyDescent="0.3">
      <c r="A14" s="1" t="s">
        <v>242</v>
      </c>
      <c r="B14" s="29"/>
      <c r="C14" s="29"/>
      <c r="D14" s="12" t="s">
        <v>243</v>
      </c>
      <c r="E14" s="10">
        <f>TRUNC(E8*0.03595, 0)</f>
        <v>0</v>
      </c>
      <c r="F14" s="8" t="s">
        <v>244</v>
      </c>
      <c r="G14" s="8" t="s">
        <v>52</v>
      </c>
    </row>
    <row r="15" spans="1:7" ht="21" customHeight="1" x14ac:dyDescent="0.3">
      <c r="A15" s="1" t="s">
        <v>245</v>
      </c>
      <c r="B15" s="29"/>
      <c r="C15" s="29"/>
      <c r="D15" s="12" t="s">
        <v>246</v>
      </c>
      <c r="E15" s="10">
        <f>TRUNC(E8*0.0475, 0)</f>
        <v>0</v>
      </c>
      <c r="F15" s="8" t="s">
        <v>247</v>
      </c>
      <c r="G15" s="8" t="s">
        <v>52</v>
      </c>
    </row>
    <row r="16" spans="1:7" ht="21" customHeight="1" x14ac:dyDescent="0.3">
      <c r="A16" s="1" t="s">
        <v>248</v>
      </c>
      <c r="B16" s="29"/>
      <c r="C16" s="29"/>
      <c r="D16" s="12" t="s">
        <v>249</v>
      </c>
      <c r="E16" s="10">
        <f>TRUNC(E14*0.1314, 0)</f>
        <v>0</v>
      </c>
      <c r="F16" s="8" t="s">
        <v>250</v>
      </c>
      <c r="G16" s="8" t="s">
        <v>52</v>
      </c>
    </row>
    <row r="17" spans="1:7" ht="21" customHeight="1" x14ac:dyDescent="0.3">
      <c r="A17" s="1" t="s">
        <v>251</v>
      </c>
      <c r="B17" s="29"/>
      <c r="C17" s="29"/>
      <c r="D17" s="12" t="s">
        <v>252</v>
      </c>
      <c r="E17" s="10">
        <f>TRUNC((E7+E8+(0/1.1))*0.0311, 0)</f>
        <v>0</v>
      </c>
      <c r="F17" s="8" t="s">
        <v>253</v>
      </c>
      <c r="G17" s="8" t="s">
        <v>52</v>
      </c>
    </row>
    <row r="18" spans="1:7" ht="21" customHeight="1" x14ac:dyDescent="0.3">
      <c r="A18" s="1" t="s">
        <v>254</v>
      </c>
      <c r="B18" s="29"/>
      <c r="C18" s="29"/>
      <c r="D18" s="12" t="s">
        <v>255</v>
      </c>
      <c r="E18" s="10">
        <f>TRUNC((E7+E10)*0.05, 0)</f>
        <v>0</v>
      </c>
      <c r="F18" s="8" t="s">
        <v>256</v>
      </c>
      <c r="G18" s="8" t="s">
        <v>52</v>
      </c>
    </row>
    <row r="19" spans="1:7" ht="21" customHeight="1" x14ac:dyDescent="0.3">
      <c r="A19" s="1" t="s">
        <v>257</v>
      </c>
      <c r="B19" s="29"/>
      <c r="C19" s="29"/>
      <c r="D19" s="12" t="s">
        <v>258</v>
      </c>
      <c r="E19" s="10">
        <f>TRUNC((E7+E8+E11)*0.003, 0)</f>
        <v>0</v>
      </c>
      <c r="F19" s="8" t="s">
        <v>259</v>
      </c>
      <c r="G19" s="8" t="s">
        <v>52</v>
      </c>
    </row>
    <row r="20" spans="1:7" ht="21" customHeight="1" x14ac:dyDescent="0.3">
      <c r="A20" s="1" t="s">
        <v>260</v>
      </c>
      <c r="B20" s="29"/>
      <c r="C20" s="29"/>
      <c r="D20" s="12" t="s">
        <v>261</v>
      </c>
      <c r="E20" s="10">
        <f>TRUNC((E7+E8+E11)*0.00081, 0)</f>
        <v>0</v>
      </c>
      <c r="F20" s="8" t="s">
        <v>262</v>
      </c>
      <c r="G20" s="8" t="s">
        <v>52</v>
      </c>
    </row>
    <row r="21" spans="1:7" ht="21" customHeight="1" x14ac:dyDescent="0.3">
      <c r="A21" s="1" t="s">
        <v>263</v>
      </c>
      <c r="B21" s="29"/>
      <c r="C21" s="29"/>
      <c r="D21" s="12" t="s">
        <v>264</v>
      </c>
      <c r="E21" s="10">
        <f>TRUNC((E7+E8+E11)*0.0007, 0)</f>
        <v>0</v>
      </c>
      <c r="F21" s="8" t="s">
        <v>265</v>
      </c>
      <c r="G21" s="8" t="s">
        <v>52</v>
      </c>
    </row>
    <row r="22" spans="1:7" ht="21" customHeight="1" x14ac:dyDescent="0.3">
      <c r="A22" s="1" t="s">
        <v>266</v>
      </c>
      <c r="B22" s="29"/>
      <c r="C22" s="29"/>
      <c r="D22" s="12" t="s">
        <v>267</v>
      </c>
      <c r="E22" s="10">
        <f>TRUNC(E10*0.00006, 0)</f>
        <v>0</v>
      </c>
      <c r="F22" s="8" t="s">
        <v>268</v>
      </c>
      <c r="G22" s="8" t="s">
        <v>52</v>
      </c>
    </row>
    <row r="23" spans="1:7" ht="21" customHeight="1" x14ac:dyDescent="0.3">
      <c r="A23" s="1" t="s">
        <v>269</v>
      </c>
      <c r="B23" s="29"/>
      <c r="C23" s="29"/>
      <c r="D23" s="12" t="s">
        <v>270</v>
      </c>
      <c r="E23" s="10">
        <f>TRUNC(E10*0.0009, 0)</f>
        <v>0</v>
      </c>
      <c r="F23" s="8" t="s">
        <v>271</v>
      </c>
      <c r="G23" s="8" t="s">
        <v>52</v>
      </c>
    </row>
    <row r="24" spans="1:7" ht="21" customHeight="1" x14ac:dyDescent="0.3">
      <c r="A24" s="1" t="s">
        <v>272</v>
      </c>
      <c r="B24" s="29"/>
      <c r="C24" s="29"/>
      <c r="D24" s="14" t="s">
        <v>227</v>
      </c>
      <c r="E24" s="15">
        <f>TRUNC(E11+E12+E13+E14+E15+E17+E16+E22+E23+E18+E19+E20+E21, 0)</f>
        <v>0</v>
      </c>
      <c r="F24" s="16" t="s">
        <v>52</v>
      </c>
      <c r="G24" s="16" t="s">
        <v>52</v>
      </c>
    </row>
    <row r="25" spans="1:7" ht="21" customHeight="1" x14ac:dyDescent="0.3">
      <c r="A25" s="1" t="s">
        <v>273</v>
      </c>
      <c r="B25" s="24" t="s">
        <v>274</v>
      </c>
      <c r="C25" s="24"/>
      <c r="D25" s="24"/>
      <c r="E25" s="15">
        <f>TRUNC(E7+E10+E24, 0)</f>
        <v>0</v>
      </c>
      <c r="F25" s="16" t="s">
        <v>52</v>
      </c>
      <c r="G25" s="16" t="s">
        <v>52</v>
      </c>
    </row>
    <row r="26" spans="1:7" ht="21" customHeight="1" x14ac:dyDescent="0.3">
      <c r="A26" s="1" t="s">
        <v>275</v>
      </c>
      <c r="B26" s="23" t="s">
        <v>276</v>
      </c>
      <c r="C26" s="23"/>
      <c r="D26" s="23"/>
      <c r="E26" s="10">
        <f>TRUNC(E25*0.08, 0)</f>
        <v>0</v>
      </c>
      <c r="F26" s="8" t="s">
        <v>277</v>
      </c>
      <c r="G26" s="8" t="s">
        <v>52</v>
      </c>
    </row>
    <row r="27" spans="1:7" ht="21" customHeight="1" x14ac:dyDescent="0.3">
      <c r="A27" s="1" t="s">
        <v>278</v>
      </c>
      <c r="B27" s="23" t="s">
        <v>279</v>
      </c>
      <c r="C27" s="23"/>
      <c r="D27" s="23"/>
      <c r="E27" s="10">
        <f>TRUNC((E10+E24+E26)*0.15/1.1, 0)</f>
        <v>0</v>
      </c>
      <c r="F27" s="8" t="s">
        <v>280</v>
      </c>
      <c r="G27" s="8" t="s">
        <v>52</v>
      </c>
    </row>
    <row r="28" spans="1:7" ht="21" customHeight="1" x14ac:dyDescent="0.3">
      <c r="A28" s="1" t="s">
        <v>281</v>
      </c>
      <c r="B28" s="23" t="s">
        <v>282</v>
      </c>
      <c r="C28" s="23"/>
      <c r="D28" s="23"/>
      <c r="E28" s="10">
        <f>TRUNC(공종별집계표!T20, 0)</f>
        <v>0</v>
      </c>
      <c r="F28" s="8" t="s">
        <v>52</v>
      </c>
      <c r="G28" s="8" t="s">
        <v>52</v>
      </c>
    </row>
    <row r="29" spans="1:7" ht="21" customHeight="1" x14ac:dyDescent="0.3">
      <c r="A29" s="1" t="s">
        <v>283</v>
      </c>
      <c r="B29" s="23" t="s">
        <v>284</v>
      </c>
      <c r="C29" s="23"/>
      <c r="D29" s="23"/>
      <c r="E29" s="10">
        <f>TRUNC(E25+E26+E27+E28, 0)</f>
        <v>0</v>
      </c>
      <c r="F29" s="8" t="s">
        <v>52</v>
      </c>
      <c r="G29" s="8" t="s">
        <v>52</v>
      </c>
    </row>
    <row r="30" spans="1:7" ht="21" customHeight="1" x14ac:dyDescent="0.3">
      <c r="A30" s="1" t="s">
        <v>285</v>
      </c>
      <c r="B30" s="23" t="s">
        <v>286</v>
      </c>
      <c r="C30" s="23"/>
      <c r="D30" s="23"/>
      <c r="E30" s="10">
        <f>TRUNC(E29*0.1, 0)</f>
        <v>0</v>
      </c>
      <c r="F30" s="8" t="s">
        <v>287</v>
      </c>
      <c r="G30" s="8" t="s">
        <v>52</v>
      </c>
    </row>
    <row r="31" spans="1:7" ht="21" customHeight="1" x14ac:dyDescent="0.3">
      <c r="A31" s="1" t="s">
        <v>288</v>
      </c>
      <c r="B31" s="23" t="s">
        <v>289</v>
      </c>
      <c r="C31" s="23"/>
      <c r="D31" s="23"/>
      <c r="E31" s="10">
        <f>TRUNC(E29+E30, 0)</f>
        <v>0</v>
      </c>
      <c r="F31" s="8" t="s">
        <v>52</v>
      </c>
      <c r="G31" s="8" t="s">
        <v>52</v>
      </c>
    </row>
    <row r="32" spans="1:7" ht="21" customHeight="1" x14ac:dyDescent="0.3">
      <c r="A32" s="1" t="s">
        <v>290</v>
      </c>
      <c r="B32" s="24" t="s">
        <v>291</v>
      </c>
      <c r="C32" s="24"/>
      <c r="D32" s="24"/>
      <c r="E32" s="15">
        <f>TRUNC(E31+0, 0)</f>
        <v>0</v>
      </c>
      <c r="F32" s="16" t="s">
        <v>52</v>
      </c>
      <c r="G32" s="16" t="s">
        <v>52</v>
      </c>
    </row>
  </sheetData>
  <mergeCells count="16">
    <mergeCell ref="B1:G1"/>
    <mergeCell ref="B2:E2"/>
    <mergeCell ref="F2:G2"/>
    <mergeCell ref="B3:D3"/>
    <mergeCell ref="B4:B24"/>
    <mergeCell ref="C4:C7"/>
    <mergeCell ref="C8:C10"/>
    <mergeCell ref="C11:C24"/>
    <mergeCell ref="B31:D31"/>
    <mergeCell ref="B32:D32"/>
    <mergeCell ref="B25:D25"/>
    <mergeCell ref="B26:D26"/>
    <mergeCell ref="B27:D27"/>
    <mergeCell ref="B28:D28"/>
    <mergeCell ref="B29:D29"/>
    <mergeCell ref="B30:D30"/>
  </mergeCells>
  <phoneticPr fontId="1" type="noConversion"/>
  <pageMargins left="0.86614173228346458" right="0.27559055118110237" top="0.51181102362204722" bottom="0.35433070866141736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A3F56-E888-4676-8BEE-823B9ADC2036}">
  <sheetPr>
    <pageSetUpPr fitToPage="1"/>
  </sheetPr>
  <dimension ref="A1:T29"/>
  <sheetViews>
    <sheetView workbookViewId="0">
      <pane ySplit="4" topLeftCell="A8" activePane="bottomLeft" state="frozen"/>
      <selection sqref="A1:X1"/>
      <selection pane="bottomLeft" activeCell="U1" sqref="U1"/>
    </sheetView>
  </sheetViews>
  <sheetFormatPr defaultRowHeight="16.5" x14ac:dyDescent="0.3"/>
  <cols>
    <col min="1" max="1" width="44.625" customWidth="1"/>
    <col min="2" max="2" width="20.625" customWidth="1"/>
    <col min="3" max="4" width="5.125" customWidth="1"/>
    <col min="5" max="10" width="14.375" customWidth="1"/>
    <col min="11" max="12" width="14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18.75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0" t="s">
        <v>2</v>
      </c>
      <c r="B3" s="30" t="s">
        <v>3</v>
      </c>
      <c r="C3" s="30" t="s">
        <v>4</v>
      </c>
      <c r="D3" s="30" t="s">
        <v>5</v>
      </c>
      <c r="E3" s="30" t="s">
        <v>6</v>
      </c>
      <c r="F3" s="30"/>
      <c r="G3" s="30" t="s">
        <v>9</v>
      </c>
      <c r="H3" s="30"/>
      <c r="I3" s="30" t="s">
        <v>10</v>
      </c>
      <c r="J3" s="30"/>
      <c r="K3" s="30" t="s">
        <v>11</v>
      </c>
      <c r="L3" s="30"/>
      <c r="M3" s="30" t="s">
        <v>12</v>
      </c>
      <c r="N3" s="26" t="s">
        <v>13</v>
      </c>
      <c r="O3" s="26" t="s">
        <v>14</v>
      </c>
      <c r="P3" s="26" t="s">
        <v>15</v>
      </c>
      <c r="Q3" s="26" t="s">
        <v>16</v>
      </c>
      <c r="R3" s="26" t="s">
        <v>17</v>
      </c>
      <c r="S3" s="26" t="s">
        <v>18</v>
      </c>
      <c r="T3" s="26" t="s">
        <v>19</v>
      </c>
    </row>
    <row r="4" spans="1:20" ht="30" customHeight="1" x14ac:dyDescent="0.3">
      <c r="A4" s="28"/>
      <c r="B4" s="28"/>
      <c r="C4" s="28"/>
      <c r="D4" s="28"/>
      <c r="E4" s="17" t="s">
        <v>7</v>
      </c>
      <c r="F4" s="17" t="s">
        <v>8</v>
      </c>
      <c r="G4" s="17" t="s">
        <v>7</v>
      </c>
      <c r="H4" s="17" t="s">
        <v>8</v>
      </c>
      <c r="I4" s="17" t="s">
        <v>7</v>
      </c>
      <c r="J4" s="17" t="s">
        <v>8</v>
      </c>
      <c r="K4" s="17" t="s">
        <v>7</v>
      </c>
      <c r="L4" s="17" t="s">
        <v>8</v>
      </c>
      <c r="M4" s="28"/>
      <c r="N4" s="26"/>
      <c r="O4" s="26"/>
      <c r="P4" s="26"/>
      <c r="Q4" s="26"/>
      <c r="R4" s="26"/>
      <c r="S4" s="26"/>
      <c r="T4" s="26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>
        <f>F6</f>
        <v>0</v>
      </c>
      <c r="F5" s="10">
        <f t="shared" ref="F5:F22" si="0">E5*D5</f>
        <v>0</v>
      </c>
      <c r="G5" s="10">
        <f>H6</f>
        <v>0</v>
      </c>
      <c r="H5" s="10">
        <f t="shared" ref="H5:H22" si="1">G5*D5</f>
        <v>0</v>
      </c>
      <c r="I5" s="10">
        <f>J6</f>
        <v>0</v>
      </c>
      <c r="J5" s="10">
        <f t="shared" ref="J5:J22" si="2">I5*D5</f>
        <v>0</v>
      </c>
      <c r="K5" s="10">
        <f t="shared" ref="K5:K22" si="3">E5+G5+I5</f>
        <v>0</v>
      </c>
      <c r="L5" s="10">
        <f t="shared" ref="L5:L22" si="4">F5+H5+J5</f>
        <v>0</v>
      </c>
      <c r="M5" s="8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7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>
        <f>F7+F14</f>
        <v>0</v>
      </c>
      <c r="F6" s="10">
        <f t="shared" si="0"/>
        <v>0</v>
      </c>
      <c r="G6" s="10">
        <f>H7+H14</f>
        <v>0</v>
      </c>
      <c r="H6" s="10">
        <f t="shared" si="1"/>
        <v>0</v>
      </c>
      <c r="I6" s="10">
        <f>J7+J14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7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>
        <f>F8+F9+F10+F11+F12+F13</f>
        <v>0</v>
      </c>
      <c r="F7" s="10">
        <f t="shared" si="0"/>
        <v>0</v>
      </c>
      <c r="G7" s="10">
        <f>H8+H9+H10+H11+H12+H13</f>
        <v>0</v>
      </c>
      <c r="H7" s="10">
        <f t="shared" si="1"/>
        <v>0</v>
      </c>
      <c r="I7" s="10">
        <f>J8+J9+J10+J11+J12+J13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7"/>
    </row>
    <row r="8" spans="1:20" ht="30" customHeight="1" x14ac:dyDescent="0.3">
      <c r="A8" s="8" t="s">
        <v>58</v>
      </c>
      <c r="B8" s="8" t="s">
        <v>52</v>
      </c>
      <c r="C8" s="8" t="s">
        <v>52</v>
      </c>
      <c r="D8" s="9">
        <v>1</v>
      </c>
      <c r="E8" s="10">
        <f>공종별내역서!F29</f>
        <v>0</v>
      </c>
      <c r="F8" s="10">
        <f t="shared" si="0"/>
        <v>0</v>
      </c>
      <c r="G8" s="10">
        <f>공종별내역서!H29</f>
        <v>0</v>
      </c>
      <c r="H8" s="10">
        <f t="shared" si="1"/>
        <v>0</v>
      </c>
      <c r="I8" s="10">
        <f>공종별내역서!J29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7"/>
    </row>
    <row r="9" spans="1:20" ht="30" customHeight="1" x14ac:dyDescent="0.3">
      <c r="A9" s="8" t="s">
        <v>357</v>
      </c>
      <c r="B9" s="8" t="s">
        <v>52</v>
      </c>
      <c r="C9" s="8" t="s">
        <v>52</v>
      </c>
      <c r="D9" s="9">
        <v>1</v>
      </c>
      <c r="E9" s="10">
        <f>공종별내역서!F55</f>
        <v>0</v>
      </c>
      <c r="F9" s="10">
        <f t="shared" si="0"/>
        <v>0</v>
      </c>
      <c r="G9" s="10">
        <f>공종별내역서!H55</f>
        <v>0</v>
      </c>
      <c r="H9" s="10">
        <f t="shared" si="1"/>
        <v>0</v>
      </c>
      <c r="I9" s="10">
        <f>공종별내역서!J55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1" t="s">
        <v>79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7"/>
    </row>
    <row r="10" spans="1:20" ht="30" customHeight="1" x14ac:dyDescent="0.3">
      <c r="A10" s="8" t="s">
        <v>92</v>
      </c>
      <c r="B10" s="8" t="s">
        <v>52</v>
      </c>
      <c r="C10" s="8" t="s">
        <v>52</v>
      </c>
      <c r="D10" s="9">
        <v>1</v>
      </c>
      <c r="E10" s="10">
        <f>공종별내역서!F81</f>
        <v>0</v>
      </c>
      <c r="F10" s="10">
        <f t="shared" si="0"/>
        <v>0</v>
      </c>
      <c r="G10" s="10">
        <f>공종별내역서!H81</f>
        <v>0</v>
      </c>
      <c r="H10" s="10">
        <f t="shared" si="1"/>
        <v>0</v>
      </c>
      <c r="I10" s="10">
        <f>공종별내역서!J81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1" t="s">
        <v>93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7"/>
    </row>
    <row r="11" spans="1:20" ht="30" customHeight="1" x14ac:dyDescent="0.3">
      <c r="A11" s="8" t="s">
        <v>98</v>
      </c>
      <c r="B11" s="8" t="s">
        <v>52</v>
      </c>
      <c r="C11" s="8" t="s">
        <v>52</v>
      </c>
      <c r="D11" s="9">
        <v>1</v>
      </c>
      <c r="E11" s="10">
        <f>공종별내역서!F107</f>
        <v>0</v>
      </c>
      <c r="F11" s="10">
        <f t="shared" si="0"/>
        <v>0</v>
      </c>
      <c r="G11" s="10">
        <f>공종별내역서!H107</f>
        <v>0</v>
      </c>
      <c r="H11" s="10">
        <f t="shared" si="1"/>
        <v>0</v>
      </c>
      <c r="I11" s="10">
        <f>공종별내역서!J107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1" t="s">
        <v>99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7"/>
    </row>
    <row r="12" spans="1:20" ht="30" customHeight="1" x14ac:dyDescent="0.3">
      <c r="A12" s="8" t="s">
        <v>114</v>
      </c>
      <c r="B12" s="8" t="s">
        <v>52</v>
      </c>
      <c r="C12" s="8" t="s">
        <v>52</v>
      </c>
      <c r="D12" s="9">
        <v>1</v>
      </c>
      <c r="E12" s="10">
        <f>공종별내역서!F133</f>
        <v>0</v>
      </c>
      <c r="F12" s="10">
        <f t="shared" si="0"/>
        <v>0</v>
      </c>
      <c r="G12" s="10">
        <f>공종별내역서!H133</f>
        <v>0</v>
      </c>
      <c r="H12" s="10">
        <f t="shared" si="1"/>
        <v>0</v>
      </c>
      <c r="I12" s="10">
        <f>공종별내역서!J133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1" t="s">
        <v>115</v>
      </c>
      <c r="O12" s="1" t="s">
        <v>52</v>
      </c>
      <c r="P12" s="1" t="s">
        <v>57</v>
      </c>
      <c r="Q12" s="1" t="s">
        <v>52</v>
      </c>
      <c r="R12">
        <v>4</v>
      </c>
      <c r="S12" s="1" t="s">
        <v>52</v>
      </c>
      <c r="T12" s="7"/>
    </row>
    <row r="13" spans="1:20" ht="30" customHeight="1" x14ac:dyDescent="0.3">
      <c r="A13" s="8" t="s">
        <v>126</v>
      </c>
      <c r="B13" s="8" t="s">
        <v>52</v>
      </c>
      <c r="C13" s="8" t="s">
        <v>52</v>
      </c>
      <c r="D13" s="9">
        <v>1</v>
      </c>
      <c r="E13" s="10">
        <f>공종별내역서!F159</f>
        <v>0</v>
      </c>
      <c r="F13" s="10">
        <f t="shared" si="0"/>
        <v>0</v>
      </c>
      <c r="G13" s="10">
        <f>공종별내역서!H159</f>
        <v>0</v>
      </c>
      <c r="H13" s="10">
        <f t="shared" si="1"/>
        <v>0</v>
      </c>
      <c r="I13" s="10">
        <f>공종별내역서!J159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1" t="s">
        <v>127</v>
      </c>
      <c r="O13" s="1" t="s">
        <v>52</v>
      </c>
      <c r="P13" s="1" t="s">
        <v>57</v>
      </c>
      <c r="Q13" s="1" t="s">
        <v>52</v>
      </c>
      <c r="R13">
        <v>4</v>
      </c>
      <c r="S13" s="1" t="s">
        <v>52</v>
      </c>
      <c r="T13" s="7"/>
    </row>
    <row r="14" spans="1:20" ht="30" customHeight="1" x14ac:dyDescent="0.3">
      <c r="A14" s="8" t="s">
        <v>133</v>
      </c>
      <c r="B14" s="8" t="s">
        <v>52</v>
      </c>
      <c r="C14" s="8" t="s">
        <v>52</v>
      </c>
      <c r="D14" s="9">
        <v>1</v>
      </c>
      <c r="E14" s="10">
        <f>F15+F16+F17+F18+F19</f>
        <v>0</v>
      </c>
      <c r="F14" s="10">
        <f t="shared" si="0"/>
        <v>0</v>
      </c>
      <c r="G14" s="10">
        <f>H15+H16+H17+H18+H19</f>
        <v>0</v>
      </c>
      <c r="H14" s="10">
        <f t="shared" si="1"/>
        <v>0</v>
      </c>
      <c r="I14" s="10">
        <f>J15+J16+J17+J18+J19</f>
        <v>0</v>
      </c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52</v>
      </c>
      <c r="N14" s="1" t="s">
        <v>134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7"/>
    </row>
    <row r="15" spans="1:20" ht="30" customHeight="1" x14ac:dyDescent="0.3">
      <c r="A15" s="8" t="s">
        <v>135</v>
      </c>
      <c r="B15" s="8" t="s">
        <v>52</v>
      </c>
      <c r="C15" s="8" t="s">
        <v>52</v>
      </c>
      <c r="D15" s="9">
        <v>1</v>
      </c>
      <c r="E15" s="10">
        <f>공종별내역서!F185</f>
        <v>0</v>
      </c>
      <c r="F15" s="10">
        <f t="shared" si="0"/>
        <v>0</v>
      </c>
      <c r="G15" s="10">
        <f>공종별내역서!H185</f>
        <v>0</v>
      </c>
      <c r="H15" s="10">
        <f t="shared" si="1"/>
        <v>0</v>
      </c>
      <c r="I15" s="10">
        <f>공종별내역서!J185</f>
        <v>0</v>
      </c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52</v>
      </c>
      <c r="N15" s="1" t="s">
        <v>136</v>
      </c>
      <c r="O15" s="1" t="s">
        <v>52</v>
      </c>
      <c r="P15" s="1" t="s">
        <v>134</v>
      </c>
      <c r="Q15" s="1" t="s">
        <v>52</v>
      </c>
      <c r="R15">
        <v>4</v>
      </c>
      <c r="S15" s="1" t="s">
        <v>52</v>
      </c>
      <c r="T15" s="7"/>
    </row>
    <row r="16" spans="1:20" ht="30" customHeight="1" x14ac:dyDescent="0.3">
      <c r="A16" s="8" t="s">
        <v>144</v>
      </c>
      <c r="B16" s="8" t="s">
        <v>52</v>
      </c>
      <c r="C16" s="8" t="s">
        <v>52</v>
      </c>
      <c r="D16" s="9">
        <v>1</v>
      </c>
      <c r="E16" s="10">
        <f>공종별내역서!F211</f>
        <v>0</v>
      </c>
      <c r="F16" s="10">
        <f t="shared" si="0"/>
        <v>0</v>
      </c>
      <c r="G16" s="10">
        <f>공종별내역서!H211</f>
        <v>0</v>
      </c>
      <c r="H16" s="10">
        <f t="shared" si="1"/>
        <v>0</v>
      </c>
      <c r="I16" s="10">
        <f>공종별내역서!J211</f>
        <v>0</v>
      </c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52</v>
      </c>
      <c r="N16" s="1" t="s">
        <v>145</v>
      </c>
      <c r="O16" s="1" t="s">
        <v>52</v>
      </c>
      <c r="P16" s="1" t="s">
        <v>134</v>
      </c>
      <c r="Q16" s="1" t="s">
        <v>52</v>
      </c>
      <c r="R16">
        <v>4</v>
      </c>
      <c r="S16" s="1" t="s">
        <v>52</v>
      </c>
      <c r="T16" s="7"/>
    </row>
    <row r="17" spans="1:20" ht="30" customHeight="1" x14ac:dyDescent="0.3">
      <c r="A17" s="8" t="s">
        <v>161</v>
      </c>
      <c r="B17" s="8" t="s">
        <v>52</v>
      </c>
      <c r="C17" s="8" t="s">
        <v>52</v>
      </c>
      <c r="D17" s="9">
        <v>1</v>
      </c>
      <c r="E17" s="10">
        <f>공종별내역서!F237</f>
        <v>0</v>
      </c>
      <c r="F17" s="10">
        <f t="shared" si="0"/>
        <v>0</v>
      </c>
      <c r="G17" s="10">
        <f>공종별내역서!H237</f>
        <v>0</v>
      </c>
      <c r="H17" s="10">
        <f t="shared" si="1"/>
        <v>0</v>
      </c>
      <c r="I17" s="10">
        <f>공종별내역서!J237</f>
        <v>0</v>
      </c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52</v>
      </c>
      <c r="N17" s="1" t="s">
        <v>162</v>
      </c>
      <c r="O17" s="1" t="s">
        <v>52</v>
      </c>
      <c r="P17" s="1" t="s">
        <v>134</v>
      </c>
      <c r="Q17" s="1" t="s">
        <v>52</v>
      </c>
      <c r="R17">
        <v>4</v>
      </c>
      <c r="S17" s="1" t="s">
        <v>52</v>
      </c>
      <c r="T17" s="7"/>
    </row>
    <row r="18" spans="1:20" ht="30" customHeight="1" x14ac:dyDescent="0.3">
      <c r="A18" s="8" t="s">
        <v>168</v>
      </c>
      <c r="B18" s="8" t="s">
        <v>52</v>
      </c>
      <c r="C18" s="8" t="s">
        <v>52</v>
      </c>
      <c r="D18" s="9">
        <v>1</v>
      </c>
      <c r="E18" s="10">
        <f>공종별내역서!F263</f>
        <v>0</v>
      </c>
      <c r="F18" s="10">
        <f t="shared" si="0"/>
        <v>0</v>
      </c>
      <c r="G18" s="10">
        <f>공종별내역서!H263</f>
        <v>0</v>
      </c>
      <c r="H18" s="10">
        <f t="shared" si="1"/>
        <v>0</v>
      </c>
      <c r="I18" s="10">
        <f>공종별내역서!J263</f>
        <v>0</v>
      </c>
      <c r="J18" s="10">
        <f t="shared" si="2"/>
        <v>0</v>
      </c>
      <c r="K18" s="10">
        <f t="shared" si="3"/>
        <v>0</v>
      </c>
      <c r="L18" s="10">
        <f t="shared" si="4"/>
        <v>0</v>
      </c>
      <c r="M18" s="8" t="s">
        <v>52</v>
      </c>
      <c r="N18" s="1" t="s">
        <v>169</v>
      </c>
      <c r="O18" s="1" t="s">
        <v>52</v>
      </c>
      <c r="P18" s="1" t="s">
        <v>134</v>
      </c>
      <c r="Q18" s="1" t="s">
        <v>52</v>
      </c>
      <c r="R18">
        <v>4</v>
      </c>
      <c r="S18" s="1" t="s">
        <v>52</v>
      </c>
      <c r="T18" s="7"/>
    </row>
    <row r="19" spans="1:20" ht="30" customHeight="1" x14ac:dyDescent="0.3">
      <c r="A19" s="8" t="s">
        <v>175</v>
      </c>
      <c r="B19" s="8" t="s">
        <v>52</v>
      </c>
      <c r="C19" s="8" t="s">
        <v>52</v>
      </c>
      <c r="D19" s="9">
        <v>1</v>
      </c>
      <c r="E19" s="10">
        <f>공종별내역서!F289</f>
        <v>0</v>
      </c>
      <c r="F19" s="10">
        <f t="shared" si="0"/>
        <v>0</v>
      </c>
      <c r="G19" s="10">
        <f>공종별내역서!H289</f>
        <v>0</v>
      </c>
      <c r="H19" s="10">
        <f t="shared" si="1"/>
        <v>0</v>
      </c>
      <c r="I19" s="10">
        <f>공종별내역서!J289</f>
        <v>0</v>
      </c>
      <c r="J19" s="10">
        <f t="shared" si="2"/>
        <v>0</v>
      </c>
      <c r="K19" s="10">
        <f t="shared" si="3"/>
        <v>0</v>
      </c>
      <c r="L19" s="10">
        <f t="shared" si="4"/>
        <v>0</v>
      </c>
      <c r="M19" s="8" t="s">
        <v>52</v>
      </c>
      <c r="N19" s="1" t="s">
        <v>176</v>
      </c>
      <c r="O19" s="1" t="s">
        <v>52</v>
      </c>
      <c r="P19" s="1" t="s">
        <v>134</v>
      </c>
      <c r="Q19" s="1" t="s">
        <v>52</v>
      </c>
      <c r="R19">
        <v>4</v>
      </c>
      <c r="S19" s="1" t="s">
        <v>52</v>
      </c>
      <c r="T19" s="7"/>
    </row>
    <row r="20" spans="1:20" ht="30" customHeight="1" x14ac:dyDescent="0.3">
      <c r="A20" s="8" t="s">
        <v>179</v>
      </c>
      <c r="B20" s="8" t="s">
        <v>52</v>
      </c>
      <c r="C20" s="8" t="s">
        <v>52</v>
      </c>
      <c r="D20" s="9">
        <v>1</v>
      </c>
      <c r="E20" s="10">
        <f>F21+F22</f>
        <v>0</v>
      </c>
      <c r="F20" s="10">
        <f t="shared" si="0"/>
        <v>0</v>
      </c>
      <c r="G20" s="10">
        <f>H21+H22</f>
        <v>0</v>
      </c>
      <c r="H20" s="10">
        <f t="shared" si="1"/>
        <v>0</v>
      </c>
      <c r="I20" s="10">
        <f>J21+J22</f>
        <v>0</v>
      </c>
      <c r="J20" s="10">
        <f t="shared" si="2"/>
        <v>0</v>
      </c>
      <c r="K20" s="10">
        <f t="shared" si="3"/>
        <v>0</v>
      </c>
      <c r="L20" s="10">
        <f t="shared" si="4"/>
        <v>0</v>
      </c>
      <c r="M20" s="8" t="s">
        <v>52</v>
      </c>
      <c r="N20" s="1" t="s">
        <v>180</v>
      </c>
      <c r="O20" s="1" t="s">
        <v>52</v>
      </c>
      <c r="P20" s="1" t="s">
        <v>52</v>
      </c>
      <c r="Q20" s="1" t="s">
        <v>181</v>
      </c>
      <c r="R20">
        <v>2</v>
      </c>
      <c r="S20" s="1" t="s">
        <v>52</v>
      </c>
      <c r="T20" s="7">
        <f>L20*1</f>
        <v>0</v>
      </c>
    </row>
    <row r="21" spans="1:20" ht="30" customHeight="1" x14ac:dyDescent="0.3">
      <c r="A21" s="8" t="s">
        <v>182</v>
      </c>
      <c r="B21" s="8" t="s">
        <v>52</v>
      </c>
      <c r="C21" s="8" t="s">
        <v>52</v>
      </c>
      <c r="D21" s="9">
        <v>1</v>
      </c>
      <c r="E21" s="10">
        <f>공종별내역서!F315</f>
        <v>0</v>
      </c>
      <c r="F21" s="10">
        <f t="shared" si="0"/>
        <v>0</v>
      </c>
      <c r="G21" s="10">
        <f>공종별내역서!H315</f>
        <v>0</v>
      </c>
      <c r="H21" s="10">
        <f t="shared" si="1"/>
        <v>0</v>
      </c>
      <c r="I21" s="10">
        <f>공종별내역서!J315</f>
        <v>0</v>
      </c>
      <c r="J21" s="10">
        <f t="shared" si="2"/>
        <v>0</v>
      </c>
      <c r="K21" s="10">
        <f t="shared" si="3"/>
        <v>0</v>
      </c>
      <c r="L21" s="10">
        <f t="shared" si="4"/>
        <v>0</v>
      </c>
      <c r="M21" s="8" t="s">
        <v>52</v>
      </c>
      <c r="N21" s="1" t="s">
        <v>183</v>
      </c>
      <c r="O21" s="1" t="s">
        <v>52</v>
      </c>
      <c r="P21" s="1" t="s">
        <v>180</v>
      </c>
      <c r="Q21" s="1" t="s">
        <v>52</v>
      </c>
      <c r="R21">
        <v>3</v>
      </c>
      <c r="S21" s="1" t="s">
        <v>52</v>
      </c>
      <c r="T21" s="7"/>
    </row>
    <row r="22" spans="1:20" ht="30" customHeight="1" x14ac:dyDescent="0.3">
      <c r="A22" s="8" t="s">
        <v>196</v>
      </c>
      <c r="B22" s="8" t="s">
        <v>52</v>
      </c>
      <c r="C22" s="8" t="s">
        <v>52</v>
      </c>
      <c r="D22" s="9">
        <v>1</v>
      </c>
      <c r="E22" s="10">
        <f>공종별내역서!F341</f>
        <v>0</v>
      </c>
      <c r="F22" s="10">
        <f t="shared" si="0"/>
        <v>0</v>
      </c>
      <c r="G22" s="10">
        <f>공종별내역서!H341</f>
        <v>0</v>
      </c>
      <c r="H22" s="10">
        <f t="shared" si="1"/>
        <v>0</v>
      </c>
      <c r="I22" s="10">
        <f>공종별내역서!J341</f>
        <v>0</v>
      </c>
      <c r="J22" s="10">
        <f t="shared" si="2"/>
        <v>0</v>
      </c>
      <c r="K22" s="10">
        <f t="shared" si="3"/>
        <v>0</v>
      </c>
      <c r="L22" s="10">
        <f t="shared" si="4"/>
        <v>0</v>
      </c>
      <c r="M22" s="8" t="s">
        <v>52</v>
      </c>
      <c r="N22" s="1" t="s">
        <v>197</v>
      </c>
      <c r="O22" s="1" t="s">
        <v>52</v>
      </c>
      <c r="P22" s="1" t="s">
        <v>180</v>
      </c>
      <c r="Q22" s="1" t="s">
        <v>52</v>
      </c>
      <c r="R22">
        <v>3</v>
      </c>
      <c r="S22" s="1" t="s">
        <v>52</v>
      </c>
      <c r="T22" s="7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7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7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7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7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7"/>
    </row>
    <row r="28" spans="1:20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7"/>
    </row>
    <row r="29" spans="1:20" ht="30" customHeight="1" x14ac:dyDescent="0.3">
      <c r="A29" s="8" t="s">
        <v>77</v>
      </c>
      <c r="B29" s="9"/>
      <c r="C29" s="9"/>
      <c r="D29" s="9"/>
      <c r="E29" s="9"/>
      <c r="F29" s="10">
        <f>F5</f>
        <v>0</v>
      </c>
      <c r="G29" s="9"/>
      <c r="H29" s="10">
        <f>H5</f>
        <v>0</v>
      </c>
      <c r="I29" s="9"/>
      <c r="J29" s="10">
        <f>J5</f>
        <v>0</v>
      </c>
      <c r="K29" s="9"/>
      <c r="L29" s="10">
        <f>L5</f>
        <v>0</v>
      </c>
      <c r="M29" s="9"/>
      <c r="T29" s="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82677165354330717" right="0.27559055118110237" top="0.51181102362204722" bottom="0.35433070866141736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D34E7-5C23-4CC6-98AD-85B3805F115F}">
  <sheetPr>
    <pageSetUpPr fitToPage="1"/>
  </sheetPr>
  <dimension ref="A1:AV341"/>
  <sheetViews>
    <sheetView workbookViewId="0">
      <pane ySplit="3" topLeftCell="A4" activePane="bottomLeft" state="frozen"/>
      <selection activeCell="U1" sqref="U1"/>
      <selection pane="bottomLeft" activeCell="AW1" sqref="AW1"/>
    </sheetView>
  </sheetViews>
  <sheetFormatPr defaultRowHeight="16.5" x14ac:dyDescent="0.3"/>
  <cols>
    <col min="1" max="1" width="31.875" customWidth="1"/>
    <col min="2" max="2" width="32.375" customWidth="1"/>
    <col min="3" max="3" width="4.875" customWidth="1"/>
    <col min="4" max="4" width="9" customWidth="1"/>
    <col min="5" max="11" width="14.125" customWidth="1"/>
    <col min="12" max="12" width="14.37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18.75" customHeight="1" x14ac:dyDescent="0.3">
      <c r="A1" s="4" t="s">
        <v>350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0" t="s">
        <v>2</v>
      </c>
      <c r="B2" s="30" t="s">
        <v>3</v>
      </c>
      <c r="C2" s="30" t="s">
        <v>4</v>
      </c>
      <c r="D2" s="30" t="s">
        <v>5</v>
      </c>
      <c r="E2" s="30" t="s">
        <v>6</v>
      </c>
      <c r="F2" s="30"/>
      <c r="G2" s="30" t="s">
        <v>9</v>
      </c>
      <c r="H2" s="30"/>
      <c r="I2" s="30" t="s">
        <v>10</v>
      </c>
      <c r="J2" s="30"/>
      <c r="K2" s="30" t="s">
        <v>11</v>
      </c>
      <c r="L2" s="30"/>
      <c r="M2" s="30" t="s">
        <v>12</v>
      </c>
      <c r="N2" s="26" t="s">
        <v>20</v>
      </c>
      <c r="O2" s="26" t="s">
        <v>14</v>
      </c>
      <c r="P2" s="26" t="s">
        <v>21</v>
      </c>
      <c r="Q2" s="26" t="s">
        <v>13</v>
      </c>
      <c r="R2" s="26" t="s">
        <v>22</v>
      </c>
      <c r="S2" s="26" t="s">
        <v>23</v>
      </c>
      <c r="T2" s="26" t="s">
        <v>24</v>
      </c>
      <c r="U2" s="26" t="s">
        <v>25</v>
      </c>
      <c r="V2" s="26" t="s">
        <v>26</v>
      </c>
      <c r="W2" s="26" t="s">
        <v>27</v>
      </c>
      <c r="X2" s="26" t="s">
        <v>28</v>
      </c>
      <c r="Y2" s="26" t="s">
        <v>29</v>
      </c>
      <c r="Z2" s="26" t="s">
        <v>30</v>
      </c>
      <c r="AA2" s="26" t="s">
        <v>31</v>
      </c>
      <c r="AB2" s="26" t="s">
        <v>32</v>
      </c>
      <c r="AC2" s="26" t="s">
        <v>33</v>
      </c>
      <c r="AD2" s="26" t="s">
        <v>34</v>
      </c>
      <c r="AE2" s="26" t="s">
        <v>35</v>
      </c>
      <c r="AF2" s="26" t="s">
        <v>36</v>
      </c>
      <c r="AG2" s="26" t="s">
        <v>37</v>
      </c>
      <c r="AH2" s="26" t="s">
        <v>38</v>
      </c>
      <c r="AI2" s="26" t="s">
        <v>39</v>
      </c>
      <c r="AJ2" s="26" t="s">
        <v>40</v>
      </c>
      <c r="AK2" s="26" t="s">
        <v>41</v>
      </c>
      <c r="AL2" s="26" t="s">
        <v>42</v>
      </c>
      <c r="AM2" s="26" t="s">
        <v>43</v>
      </c>
      <c r="AN2" s="26" t="s">
        <v>44</v>
      </c>
      <c r="AO2" s="26" t="s">
        <v>45</v>
      </c>
      <c r="AP2" s="26" t="s">
        <v>46</v>
      </c>
      <c r="AQ2" s="26" t="s">
        <v>47</v>
      </c>
      <c r="AR2" s="26" t="s">
        <v>48</v>
      </c>
      <c r="AS2" s="26" t="s">
        <v>16</v>
      </c>
      <c r="AT2" s="26" t="s">
        <v>17</v>
      </c>
      <c r="AU2" s="26" t="s">
        <v>49</v>
      </c>
      <c r="AV2" s="26" t="s">
        <v>50</v>
      </c>
    </row>
    <row r="3" spans="1:48" ht="30" customHeight="1" x14ac:dyDescent="0.3">
      <c r="A3" s="30"/>
      <c r="B3" s="30"/>
      <c r="C3" s="30"/>
      <c r="D3" s="30"/>
      <c r="E3" s="13" t="s">
        <v>7</v>
      </c>
      <c r="F3" s="13" t="s">
        <v>8</v>
      </c>
      <c r="G3" s="13" t="s">
        <v>7</v>
      </c>
      <c r="H3" s="13" t="s">
        <v>8</v>
      </c>
      <c r="I3" s="13" t="s">
        <v>7</v>
      </c>
      <c r="J3" s="13" t="s">
        <v>8</v>
      </c>
      <c r="K3" s="13" t="s">
        <v>7</v>
      </c>
      <c r="L3" s="13" t="s">
        <v>8</v>
      </c>
      <c r="M3" s="30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</row>
    <row r="4" spans="1:48" ht="30" customHeight="1" x14ac:dyDescent="0.3">
      <c r="A4" s="20" t="s">
        <v>358</v>
      </c>
      <c r="B4" s="20" t="s">
        <v>52</v>
      </c>
      <c r="C4" s="21"/>
      <c r="D4" s="21"/>
      <c r="E4" s="22"/>
      <c r="F4" s="22"/>
      <c r="G4" s="22"/>
      <c r="H4" s="22"/>
      <c r="I4" s="22"/>
      <c r="J4" s="22"/>
      <c r="K4" s="22"/>
      <c r="L4" s="22"/>
      <c r="M4" s="21"/>
      <c r="Q4" s="1" t="s">
        <v>59</v>
      </c>
    </row>
    <row r="5" spans="1:48" ht="30" customHeight="1" x14ac:dyDescent="0.3">
      <c r="A5" s="11" t="s">
        <v>60</v>
      </c>
      <c r="B5" s="11" t="s">
        <v>61</v>
      </c>
      <c r="C5" s="11" t="s">
        <v>62</v>
      </c>
      <c r="D5" s="9">
        <v>31</v>
      </c>
      <c r="E5" s="10"/>
      <c r="F5" s="10">
        <f>TRUNC(E5*D5, 0)</f>
        <v>0</v>
      </c>
      <c r="G5" s="10"/>
      <c r="H5" s="10">
        <f>TRUNC(G5*D5, 0)</f>
        <v>0</v>
      </c>
      <c r="I5" s="10"/>
      <c r="J5" s="10">
        <f t="shared" ref="J5:J10" si="0">TRUNC(I5*D5, 0)</f>
        <v>0</v>
      </c>
      <c r="K5" s="10">
        <f t="shared" ref="K5:L10" si="1">TRUNC(E5+G5+I5, 0)</f>
        <v>0</v>
      </c>
      <c r="L5" s="10">
        <f t="shared" si="1"/>
        <v>0</v>
      </c>
      <c r="M5" s="11"/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45</v>
      </c>
    </row>
    <row r="6" spans="1:48" ht="30" customHeight="1" x14ac:dyDescent="0.3">
      <c r="A6" s="11" t="s">
        <v>67</v>
      </c>
      <c r="B6" s="11" t="s">
        <v>68</v>
      </c>
      <c r="C6" s="11" t="s">
        <v>62</v>
      </c>
      <c r="D6" s="9">
        <v>31</v>
      </c>
      <c r="E6" s="10"/>
      <c r="F6" s="10">
        <f>TRUNC(E6*D6, 0)</f>
        <v>0</v>
      </c>
      <c r="G6" s="10"/>
      <c r="H6" s="10">
        <f>TRUNC(G6*D6, 0)</f>
        <v>0</v>
      </c>
      <c r="I6" s="10"/>
      <c r="J6" s="10">
        <f t="shared" si="0"/>
        <v>0</v>
      </c>
      <c r="K6" s="10">
        <f t="shared" si="1"/>
        <v>0</v>
      </c>
      <c r="L6" s="10">
        <f t="shared" si="1"/>
        <v>0</v>
      </c>
      <c r="M6" s="11"/>
      <c r="N6" s="1" t="s">
        <v>69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70</v>
      </c>
      <c r="AV6">
        <v>46</v>
      </c>
    </row>
    <row r="7" spans="1:48" ht="30" customHeight="1" x14ac:dyDescent="0.3">
      <c r="A7" s="11" t="s">
        <v>339</v>
      </c>
      <c r="B7" s="11" t="s">
        <v>338</v>
      </c>
      <c r="C7" s="11" t="s">
        <v>71</v>
      </c>
      <c r="D7" s="9">
        <v>14</v>
      </c>
      <c r="E7" s="10"/>
      <c r="F7" s="10">
        <f>TRUNC(E7*D7, 0)</f>
        <v>0</v>
      </c>
      <c r="G7" s="10"/>
      <c r="H7" s="10">
        <f>TRUNC(G7*D7, 0)</f>
        <v>0</v>
      </c>
      <c r="I7" s="10"/>
      <c r="J7" s="10">
        <f t="shared" si="0"/>
        <v>0</v>
      </c>
      <c r="K7" s="10">
        <f t="shared" si="1"/>
        <v>0</v>
      </c>
      <c r="L7" s="10">
        <f t="shared" si="1"/>
        <v>0</v>
      </c>
      <c r="M7" s="11"/>
      <c r="N7" s="1" t="s">
        <v>72</v>
      </c>
      <c r="O7" s="1" t="s">
        <v>52</v>
      </c>
      <c r="P7" s="1" t="s">
        <v>52</v>
      </c>
      <c r="Q7" s="1" t="s">
        <v>59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73</v>
      </c>
      <c r="AV7">
        <v>114</v>
      </c>
    </row>
    <row r="8" spans="1:48" ht="30" customHeight="1" x14ac:dyDescent="0.3">
      <c r="A8" s="11" t="s">
        <v>352</v>
      </c>
      <c r="B8" s="11" t="s">
        <v>351</v>
      </c>
      <c r="C8" s="11" t="s">
        <v>74</v>
      </c>
      <c r="D8" s="9">
        <v>1</v>
      </c>
      <c r="E8" s="10"/>
      <c r="F8" s="10">
        <f>TRUNC(E8*D8, 0)</f>
        <v>0</v>
      </c>
      <c r="G8" s="10"/>
      <c r="H8" s="10">
        <f>TRUNC(G8*D8, 0)</f>
        <v>0</v>
      </c>
      <c r="I8" s="10"/>
      <c r="J8" s="10">
        <f t="shared" si="0"/>
        <v>0</v>
      </c>
      <c r="K8" s="10">
        <f t="shared" si="1"/>
        <v>0</v>
      </c>
      <c r="L8" s="10">
        <f t="shared" si="1"/>
        <v>0</v>
      </c>
      <c r="M8" s="11"/>
      <c r="N8" s="1" t="s">
        <v>75</v>
      </c>
      <c r="O8" s="1" t="s">
        <v>52</v>
      </c>
      <c r="P8" s="1" t="s">
        <v>52</v>
      </c>
      <c r="Q8" s="1" t="s">
        <v>59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76</v>
      </c>
      <c r="AV8">
        <v>115</v>
      </c>
    </row>
    <row r="9" spans="1:48" ht="30" customHeight="1" x14ac:dyDescent="0.3">
      <c r="A9" s="9" t="s">
        <v>340</v>
      </c>
      <c r="B9" s="9" t="s">
        <v>346</v>
      </c>
      <c r="C9" s="9" t="s">
        <v>203</v>
      </c>
      <c r="D9" s="9">
        <v>2</v>
      </c>
      <c r="E9" s="10"/>
      <c r="F9" s="10">
        <f>TRUNC(E9*D9, 0)</f>
        <v>0</v>
      </c>
      <c r="G9" s="10"/>
      <c r="H9" s="10">
        <f>TRUNC(G9*D9, 0)</f>
        <v>0</v>
      </c>
      <c r="I9" s="10"/>
      <c r="J9" s="10">
        <f t="shared" si="0"/>
        <v>0</v>
      </c>
      <c r="K9" s="10">
        <f t="shared" si="1"/>
        <v>0</v>
      </c>
      <c r="L9" s="10">
        <f t="shared" si="1"/>
        <v>0</v>
      </c>
      <c r="M9" s="9"/>
      <c r="Q9" s="1" t="s">
        <v>59</v>
      </c>
    </row>
    <row r="10" spans="1:48" ht="30" customHeight="1" x14ac:dyDescent="0.3">
      <c r="A10" s="9" t="s">
        <v>347</v>
      </c>
      <c r="B10" s="9" t="s">
        <v>348</v>
      </c>
      <c r="C10" s="9" t="s">
        <v>203</v>
      </c>
      <c r="D10" s="9">
        <v>1</v>
      </c>
      <c r="E10" s="10"/>
      <c r="F10" s="10">
        <v>0</v>
      </c>
      <c r="G10" s="10"/>
      <c r="H10" s="10">
        <v>0</v>
      </c>
      <c r="I10" s="10"/>
      <c r="J10" s="10">
        <f t="shared" si="0"/>
        <v>0</v>
      </c>
      <c r="K10" s="10">
        <f t="shared" si="1"/>
        <v>0</v>
      </c>
      <c r="L10" s="10">
        <f t="shared" si="1"/>
        <v>0</v>
      </c>
      <c r="M10" s="9"/>
      <c r="Q10" s="1" t="s">
        <v>59</v>
      </c>
    </row>
    <row r="11" spans="1:48" ht="30" customHeight="1" x14ac:dyDescent="0.3">
      <c r="A11" s="9"/>
      <c r="B11" s="9"/>
      <c r="C11" s="9"/>
      <c r="D11" s="9"/>
      <c r="E11" s="10"/>
      <c r="F11" s="10"/>
      <c r="G11" s="10"/>
      <c r="H11" s="10"/>
      <c r="I11" s="10"/>
      <c r="J11" s="10"/>
      <c r="K11" s="10"/>
      <c r="L11" s="10"/>
      <c r="M11" s="9"/>
      <c r="Q11" s="1" t="s">
        <v>59</v>
      </c>
    </row>
    <row r="12" spans="1:48" ht="30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Q12" s="1" t="s">
        <v>59</v>
      </c>
    </row>
    <row r="13" spans="1:48" ht="30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9"/>
      <c r="Q13" s="1" t="s">
        <v>59</v>
      </c>
    </row>
    <row r="14" spans="1:48" ht="30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10"/>
      <c r="K14" s="10"/>
      <c r="L14" s="10"/>
      <c r="M14" s="9"/>
      <c r="Q14" s="1" t="s">
        <v>59</v>
      </c>
    </row>
    <row r="15" spans="1:48" ht="30" customHeight="1" x14ac:dyDescent="0.3">
      <c r="A15" s="9"/>
      <c r="B15" s="9"/>
      <c r="C15" s="9"/>
      <c r="D15" s="9"/>
      <c r="E15" s="10"/>
      <c r="F15" s="10"/>
      <c r="G15" s="10"/>
      <c r="H15" s="10"/>
      <c r="I15" s="10"/>
      <c r="J15" s="10"/>
      <c r="K15" s="10"/>
      <c r="L15" s="10"/>
      <c r="M15" s="9"/>
      <c r="Q15" s="1" t="s">
        <v>59</v>
      </c>
    </row>
    <row r="16" spans="1:48" ht="30" customHeight="1" x14ac:dyDescent="0.3">
      <c r="A16" s="9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  <c r="Q16" s="1" t="s">
        <v>59</v>
      </c>
    </row>
    <row r="17" spans="1:48" ht="30" customHeight="1" x14ac:dyDescent="0.3">
      <c r="A17" s="9"/>
      <c r="B17" s="9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  <c r="Q17" s="1" t="s">
        <v>59</v>
      </c>
    </row>
    <row r="18" spans="1:48" ht="30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  <c r="Q18" s="1" t="s">
        <v>59</v>
      </c>
    </row>
    <row r="19" spans="1:48" ht="30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  <c r="Q19" s="1" t="s">
        <v>59</v>
      </c>
    </row>
    <row r="20" spans="1:48" ht="30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Q20" s="1" t="s">
        <v>59</v>
      </c>
    </row>
    <row r="21" spans="1:48" ht="30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  <c r="Q21" s="1" t="s">
        <v>59</v>
      </c>
    </row>
    <row r="22" spans="1:48" ht="30" customHeight="1" x14ac:dyDescent="0.3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  <c r="Q22" s="1" t="s">
        <v>59</v>
      </c>
    </row>
    <row r="23" spans="1:48" ht="30" customHeight="1" x14ac:dyDescent="0.3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  <c r="Q23" s="1" t="s">
        <v>59</v>
      </c>
    </row>
    <row r="24" spans="1:48" ht="30" customHeight="1" x14ac:dyDescent="0.3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  <c r="Q24" s="1" t="s">
        <v>59</v>
      </c>
    </row>
    <row r="25" spans="1:48" ht="30" customHeight="1" x14ac:dyDescent="0.3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  <c r="Q25" s="1" t="s">
        <v>59</v>
      </c>
    </row>
    <row r="26" spans="1:48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  <c r="Q26" s="1" t="s">
        <v>59</v>
      </c>
    </row>
    <row r="27" spans="1:48" ht="30" customHeight="1" x14ac:dyDescent="0.3">
      <c r="A27" s="9"/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  <c r="Q27" s="1" t="s">
        <v>59</v>
      </c>
    </row>
    <row r="28" spans="1:48" ht="30" customHeight="1" x14ac:dyDescent="0.3">
      <c r="A28" s="9"/>
      <c r="B28" s="9"/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  <c r="Q28" s="1" t="s">
        <v>59</v>
      </c>
    </row>
    <row r="29" spans="1:48" ht="30" customHeight="1" x14ac:dyDescent="0.3">
      <c r="A29" s="18" t="s">
        <v>77</v>
      </c>
      <c r="B29" s="19"/>
      <c r="C29" s="19"/>
      <c r="D29" s="19"/>
      <c r="E29" s="15"/>
      <c r="F29" s="15">
        <f>SUMIF(Q5:Q28,"01010101",F5:F28)</f>
        <v>0</v>
      </c>
      <c r="G29" s="15"/>
      <c r="H29" s="15">
        <f>SUMIF(Q5:Q28,"01010101",H5:H28)</f>
        <v>0</v>
      </c>
      <c r="I29" s="15"/>
      <c r="J29" s="15">
        <f>SUMIF(Q5:Q28,"01010101",J5:J28)</f>
        <v>0</v>
      </c>
      <c r="K29" s="15"/>
      <c r="L29" s="15">
        <f>SUMIF(Q5:Q28,"01010101",L5:L28)</f>
        <v>0</v>
      </c>
      <c r="M29" s="19"/>
      <c r="N29" t="s">
        <v>78</v>
      </c>
    </row>
    <row r="30" spans="1:48" ht="30" customHeight="1" x14ac:dyDescent="0.3">
      <c r="A30" s="20" t="s">
        <v>359</v>
      </c>
      <c r="B30" s="20" t="s">
        <v>52</v>
      </c>
      <c r="C30" s="21"/>
      <c r="D30" s="21"/>
      <c r="E30" s="22"/>
      <c r="F30" s="22"/>
      <c r="G30" s="22"/>
      <c r="H30" s="22"/>
      <c r="I30" s="22"/>
      <c r="J30" s="22"/>
      <c r="K30" s="22"/>
      <c r="L30" s="22"/>
      <c r="M30" s="21"/>
      <c r="Q30" s="1" t="s">
        <v>79</v>
      </c>
    </row>
    <row r="31" spans="1:48" ht="30" customHeight="1" x14ac:dyDescent="0.3">
      <c r="A31" s="11" t="s">
        <v>80</v>
      </c>
      <c r="B31" s="11" t="s">
        <v>81</v>
      </c>
      <c r="C31" s="11" t="s">
        <v>62</v>
      </c>
      <c r="D31" s="9">
        <v>80</v>
      </c>
      <c r="E31" s="10"/>
      <c r="F31" s="10">
        <f>TRUNC(E31*D31, 0)</f>
        <v>0</v>
      </c>
      <c r="G31" s="10"/>
      <c r="H31" s="10">
        <f>TRUNC(G31*D31, 0)</f>
        <v>0</v>
      </c>
      <c r="I31" s="10"/>
      <c r="J31" s="10">
        <f>TRUNC(I31*D31, 0)</f>
        <v>0</v>
      </c>
      <c r="K31" s="10">
        <f t="shared" ref="K31:L35" si="2">TRUNC(E31+G31+I31, 0)</f>
        <v>0</v>
      </c>
      <c r="L31" s="10">
        <f t="shared" si="2"/>
        <v>0</v>
      </c>
      <c r="M31" s="11"/>
      <c r="N31" s="1" t="s">
        <v>82</v>
      </c>
      <c r="O31" s="1" t="s">
        <v>52</v>
      </c>
      <c r="P31" s="1" t="s">
        <v>52</v>
      </c>
      <c r="Q31" s="1" t="s">
        <v>79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83</v>
      </c>
      <c r="AV31">
        <v>49</v>
      </c>
    </row>
    <row r="32" spans="1:48" ht="30" customHeight="1" x14ac:dyDescent="0.3">
      <c r="A32" s="11" t="s">
        <v>84</v>
      </c>
      <c r="B32" s="11" t="s">
        <v>85</v>
      </c>
      <c r="C32" s="11" t="s">
        <v>62</v>
      </c>
      <c r="D32" s="9">
        <v>13</v>
      </c>
      <c r="E32" s="10"/>
      <c r="F32" s="10">
        <f>TRUNC(E32*D32, 0)</f>
        <v>0</v>
      </c>
      <c r="G32" s="10"/>
      <c r="H32" s="10">
        <f>TRUNC(G32*D32, 0)</f>
        <v>0</v>
      </c>
      <c r="I32" s="10"/>
      <c r="J32" s="10">
        <f>TRUNC(I32*D32, 0)</f>
        <v>0</v>
      </c>
      <c r="K32" s="10">
        <f t="shared" si="2"/>
        <v>0</v>
      </c>
      <c r="L32" s="10">
        <f t="shared" si="2"/>
        <v>0</v>
      </c>
      <c r="M32" s="11"/>
      <c r="N32" s="1" t="s">
        <v>86</v>
      </c>
      <c r="O32" s="1" t="s">
        <v>52</v>
      </c>
      <c r="P32" s="1" t="s">
        <v>52</v>
      </c>
      <c r="Q32" s="1" t="s">
        <v>79</v>
      </c>
      <c r="R32" s="1" t="s">
        <v>64</v>
      </c>
      <c r="S32" s="1" t="s">
        <v>65</v>
      </c>
      <c r="T32" s="1" t="s">
        <v>65</v>
      </c>
      <c r="AR32" s="1" t="s">
        <v>52</v>
      </c>
      <c r="AS32" s="1" t="s">
        <v>52</v>
      </c>
      <c r="AU32" s="1" t="s">
        <v>87</v>
      </c>
      <c r="AV32">
        <v>116</v>
      </c>
    </row>
    <row r="33" spans="1:48" ht="30" customHeight="1" x14ac:dyDescent="0.3">
      <c r="A33" s="11" t="s">
        <v>88</v>
      </c>
      <c r="B33" s="11" t="s">
        <v>89</v>
      </c>
      <c r="C33" s="11" t="s">
        <v>71</v>
      </c>
      <c r="D33" s="9">
        <v>18</v>
      </c>
      <c r="E33" s="10"/>
      <c r="F33" s="10">
        <f>TRUNC(E33*D33, 0)</f>
        <v>0</v>
      </c>
      <c r="G33" s="10"/>
      <c r="H33" s="10">
        <f>TRUNC(G33*D33, 0)</f>
        <v>0</v>
      </c>
      <c r="I33" s="10"/>
      <c r="J33" s="10">
        <f>TRUNC(I33*D33, 0)</f>
        <v>0</v>
      </c>
      <c r="K33" s="10">
        <f t="shared" si="2"/>
        <v>0</v>
      </c>
      <c r="L33" s="10">
        <f t="shared" si="2"/>
        <v>0</v>
      </c>
      <c r="M33" s="11"/>
      <c r="N33" s="1" t="s">
        <v>90</v>
      </c>
      <c r="O33" s="1" t="s">
        <v>52</v>
      </c>
      <c r="P33" s="1" t="s">
        <v>52</v>
      </c>
      <c r="Q33" s="1" t="s">
        <v>79</v>
      </c>
      <c r="R33" s="1" t="s">
        <v>64</v>
      </c>
      <c r="S33" s="1" t="s">
        <v>65</v>
      </c>
      <c r="T33" s="1" t="s">
        <v>65</v>
      </c>
      <c r="AR33" s="1" t="s">
        <v>52</v>
      </c>
      <c r="AS33" s="1" t="s">
        <v>52</v>
      </c>
      <c r="AU33" s="1" t="s">
        <v>91</v>
      </c>
      <c r="AV33">
        <v>51</v>
      </c>
    </row>
    <row r="34" spans="1:48" ht="30" customHeight="1" x14ac:dyDescent="0.3">
      <c r="A34" s="9" t="s">
        <v>353</v>
      </c>
      <c r="B34" s="9" t="s">
        <v>354</v>
      </c>
      <c r="C34" s="9" t="s">
        <v>62</v>
      </c>
      <c r="D34" s="9">
        <v>15</v>
      </c>
      <c r="E34" s="10"/>
      <c r="F34" s="10">
        <f>TRUNC(E34*D34, 0)</f>
        <v>0</v>
      </c>
      <c r="G34" s="10"/>
      <c r="H34" s="10">
        <f>TRUNC(G34*D34, 0)</f>
        <v>0</v>
      </c>
      <c r="I34" s="10"/>
      <c r="J34" s="10">
        <f>TRUNC(I34*D34, 0)</f>
        <v>0</v>
      </c>
      <c r="K34" s="10">
        <f t="shared" si="2"/>
        <v>0</v>
      </c>
      <c r="L34" s="10">
        <f t="shared" si="2"/>
        <v>0</v>
      </c>
      <c r="M34" s="11"/>
      <c r="Q34" s="1" t="s">
        <v>79</v>
      </c>
    </row>
    <row r="35" spans="1:48" ht="30" customHeight="1" x14ac:dyDescent="0.3">
      <c r="A35" s="9" t="s">
        <v>355</v>
      </c>
      <c r="B35" s="9" t="s">
        <v>356</v>
      </c>
      <c r="C35" s="9" t="s">
        <v>62</v>
      </c>
      <c r="D35" s="9">
        <v>15</v>
      </c>
      <c r="E35" s="10"/>
      <c r="F35" s="10">
        <f>TRUNC(E35*D35, 0)</f>
        <v>0</v>
      </c>
      <c r="G35" s="10"/>
      <c r="H35" s="10">
        <f>TRUNC(G35*D35, 0)</f>
        <v>0</v>
      </c>
      <c r="I35" s="10"/>
      <c r="J35" s="10">
        <f>TRUNC(I35*D35, 0)</f>
        <v>0</v>
      </c>
      <c r="K35" s="10">
        <f t="shared" si="2"/>
        <v>0</v>
      </c>
      <c r="L35" s="10">
        <f t="shared" si="2"/>
        <v>0</v>
      </c>
      <c r="M35" s="9"/>
      <c r="Q35" s="1" t="s">
        <v>79</v>
      </c>
    </row>
    <row r="36" spans="1:48" ht="30" customHeight="1" x14ac:dyDescent="0.3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  <c r="Q36" s="1" t="s">
        <v>79</v>
      </c>
    </row>
    <row r="37" spans="1:48" ht="30" customHeight="1" x14ac:dyDescent="0.3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  <c r="Q37" s="1" t="s">
        <v>79</v>
      </c>
    </row>
    <row r="38" spans="1:48" ht="30" customHeight="1" x14ac:dyDescent="0.3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  <c r="Q38" s="1" t="s">
        <v>79</v>
      </c>
    </row>
    <row r="39" spans="1:48" ht="30" customHeight="1" x14ac:dyDescent="0.3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  <c r="Q39" s="1" t="s">
        <v>79</v>
      </c>
    </row>
    <row r="40" spans="1:48" ht="30" customHeight="1" x14ac:dyDescent="0.3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  <c r="Q40" s="1" t="s">
        <v>79</v>
      </c>
    </row>
    <row r="41" spans="1:48" ht="30" customHeight="1" x14ac:dyDescent="0.3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  <c r="Q41" s="1" t="s">
        <v>79</v>
      </c>
    </row>
    <row r="42" spans="1:48" ht="30" customHeight="1" x14ac:dyDescent="0.3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  <c r="Q42" s="1" t="s">
        <v>79</v>
      </c>
    </row>
    <row r="43" spans="1:48" ht="30" customHeight="1" x14ac:dyDescent="0.3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  <c r="Q43" s="1" t="s">
        <v>79</v>
      </c>
    </row>
    <row r="44" spans="1:48" ht="30" customHeight="1" x14ac:dyDescent="0.3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  <c r="Q44" s="1" t="s">
        <v>79</v>
      </c>
    </row>
    <row r="45" spans="1:48" ht="30" customHeight="1" x14ac:dyDescent="0.3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  <c r="Q45" s="1" t="s">
        <v>79</v>
      </c>
    </row>
    <row r="46" spans="1:48" ht="30" customHeight="1" x14ac:dyDescent="0.3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  <c r="Q46" s="1" t="s">
        <v>79</v>
      </c>
    </row>
    <row r="47" spans="1:48" ht="30" customHeight="1" x14ac:dyDescent="0.3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  <c r="Q47" s="1" t="s">
        <v>79</v>
      </c>
    </row>
    <row r="48" spans="1:48" ht="30" customHeight="1" x14ac:dyDescent="0.3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  <c r="Q48" s="1" t="s">
        <v>79</v>
      </c>
    </row>
    <row r="49" spans="1:48" ht="30" customHeight="1" x14ac:dyDescent="0.3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  <c r="Q49" s="1" t="s">
        <v>79</v>
      </c>
    </row>
    <row r="50" spans="1:48" ht="30" customHeight="1" x14ac:dyDescent="0.3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  <c r="Q50" s="1" t="s">
        <v>79</v>
      </c>
    </row>
    <row r="51" spans="1:48" ht="30" customHeight="1" x14ac:dyDescent="0.3">
      <c r="A51" s="9"/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  <c r="Q51" s="1" t="s">
        <v>79</v>
      </c>
    </row>
    <row r="52" spans="1:48" ht="30" customHeight="1" x14ac:dyDescent="0.3">
      <c r="A52" s="9"/>
      <c r="B52" s="9"/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  <c r="Q52" s="1" t="s">
        <v>79</v>
      </c>
    </row>
    <row r="53" spans="1:48" ht="30" customHeight="1" x14ac:dyDescent="0.3">
      <c r="A53" s="9"/>
      <c r="B53" s="9"/>
      <c r="C53" s="9"/>
      <c r="D53" s="9"/>
      <c r="E53" s="10"/>
      <c r="F53" s="10"/>
      <c r="G53" s="10"/>
      <c r="H53" s="10"/>
      <c r="I53" s="10"/>
      <c r="J53" s="10"/>
      <c r="K53" s="10"/>
      <c r="L53" s="10"/>
      <c r="M53" s="9"/>
      <c r="Q53" s="1" t="s">
        <v>79</v>
      </c>
    </row>
    <row r="54" spans="1:48" ht="30" customHeight="1" x14ac:dyDescent="0.3">
      <c r="A54" s="9"/>
      <c r="B54" s="9"/>
      <c r="C54" s="9"/>
      <c r="D54" s="9"/>
      <c r="E54" s="10"/>
      <c r="F54" s="10"/>
      <c r="G54" s="10"/>
      <c r="H54" s="10"/>
      <c r="I54" s="10"/>
      <c r="J54" s="10"/>
      <c r="K54" s="10"/>
      <c r="L54" s="10"/>
      <c r="M54" s="9"/>
      <c r="Q54" s="1" t="s">
        <v>79</v>
      </c>
    </row>
    <row r="55" spans="1:48" ht="30" customHeight="1" x14ac:dyDescent="0.3">
      <c r="A55" s="18" t="s">
        <v>77</v>
      </c>
      <c r="B55" s="19"/>
      <c r="C55" s="19"/>
      <c r="D55" s="19"/>
      <c r="E55" s="15"/>
      <c r="F55" s="15">
        <f>SUMIF(Q31:Q54,"01010102",F31:F54)</f>
        <v>0</v>
      </c>
      <c r="G55" s="15"/>
      <c r="H55" s="15">
        <f>SUMIF(Q31:Q54,"01010102",H31:H54)</f>
        <v>0</v>
      </c>
      <c r="I55" s="15"/>
      <c r="J55" s="15">
        <f>SUMIF(Q31:Q54,"01010102",J31:J54)</f>
        <v>0</v>
      </c>
      <c r="K55" s="15"/>
      <c r="L55" s="15">
        <f>SUMIF(Q31:Q54,"01010102",L31:L54)</f>
        <v>0</v>
      </c>
      <c r="M55" s="19"/>
      <c r="N55" t="s">
        <v>78</v>
      </c>
    </row>
    <row r="56" spans="1:48" ht="30" customHeight="1" x14ac:dyDescent="0.3">
      <c r="A56" s="20" t="s">
        <v>92</v>
      </c>
      <c r="B56" s="20" t="s">
        <v>52</v>
      </c>
      <c r="C56" s="21"/>
      <c r="D56" s="21"/>
      <c r="E56" s="22"/>
      <c r="F56" s="22"/>
      <c r="G56" s="22"/>
      <c r="H56" s="22"/>
      <c r="I56" s="22"/>
      <c r="J56" s="22"/>
      <c r="K56" s="22"/>
      <c r="L56" s="22"/>
      <c r="M56" s="21"/>
      <c r="Q56" s="1" t="s">
        <v>93</v>
      </c>
    </row>
    <row r="57" spans="1:48" ht="30" customHeight="1" x14ac:dyDescent="0.3">
      <c r="A57" s="11" t="s">
        <v>94</v>
      </c>
      <c r="B57" s="11" t="s">
        <v>95</v>
      </c>
      <c r="C57" s="11" t="s">
        <v>71</v>
      </c>
      <c r="D57" s="9">
        <v>12</v>
      </c>
      <c r="E57" s="10"/>
      <c r="F57" s="10">
        <f>TRUNC(E57*D57, 0)</f>
        <v>0</v>
      </c>
      <c r="G57" s="10"/>
      <c r="H57" s="10">
        <f>TRUNC(G57*D57, 0)</f>
        <v>0</v>
      </c>
      <c r="I57" s="10"/>
      <c r="J57" s="10">
        <f>TRUNC(I57*D57, 0)</f>
        <v>0</v>
      </c>
      <c r="K57" s="10">
        <f t="shared" ref="K57:L59" si="3">TRUNC(E57+G57+I57, 0)</f>
        <v>0</v>
      </c>
      <c r="L57" s="10">
        <f t="shared" si="3"/>
        <v>0</v>
      </c>
      <c r="M57" s="11"/>
      <c r="N57" s="1" t="s">
        <v>96</v>
      </c>
      <c r="O57" s="1" t="s">
        <v>52</v>
      </c>
      <c r="P57" s="1" t="s">
        <v>52</v>
      </c>
      <c r="Q57" s="1" t="s">
        <v>93</v>
      </c>
      <c r="R57" s="1" t="s">
        <v>65</v>
      </c>
      <c r="S57" s="1" t="s">
        <v>65</v>
      </c>
      <c r="T57" s="1" t="s">
        <v>64</v>
      </c>
      <c r="AR57" s="1" t="s">
        <v>52</v>
      </c>
      <c r="AS57" s="1" t="s">
        <v>52</v>
      </c>
      <c r="AU57" s="1" t="s">
        <v>97</v>
      </c>
      <c r="AV57">
        <v>118</v>
      </c>
    </row>
    <row r="58" spans="1:48" ht="30" customHeight="1" x14ac:dyDescent="0.3">
      <c r="A58" s="9" t="s">
        <v>341</v>
      </c>
      <c r="B58" s="9" t="s">
        <v>342</v>
      </c>
      <c r="C58" s="9" t="s">
        <v>71</v>
      </c>
      <c r="D58" s="9">
        <v>17.5</v>
      </c>
      <c r="E58" s="10"/>
      <c r="F58" s="10">
        <f>TRUNC(E58*D58, 0)</f>
        <v>0</v>
      </c>
      <c r="G58" s="10"/>
      <c r="H58" s="10">
        <f>TRUNC(G58*D58, 0)</f>
        <v>0</v>
      </c>
      <c r="I58" s="10"/>
      <c r="J58" s="10">
        <f>TRUNC(I58*D58, 0)</f>
        <v>0</v>
      </c>
      <c r="K58" s="10">
        <f t="shared" si="3"/>
        <v>0</v>
      </c>
      <c r="L58" s="10">
        <f t="shared" si="3"/>
        <v>0</v>
      </c>
      <c r="M58" s="9"/>
      <c r="Q58" s="1" t="s">
        <v>93</v>
      </c>
    </row>
    <row r="59" spans="1:48" ht="30" customHeight="1" x14ac:dyDescent="0.3">
      <c r="A59" s="9" t="s">
        <v>343</v>
      </c>
      <c r="B59" s="9" t="s">
        <v>344</v>
      </c>
      <c r="C59" s="9" t="s">
        <v>71</v>
      </c>
      <c r="D59" s="9">
        <v>18</v>
      </c>
      <c r="E59" s="10"/>
      <c r="F59" s="10">
        <f>TRUNC(E59*D59, 0)</f>
        <v>0</v>
      </c>
      <c r="G59" s="10"/>
      <c r="H59" s="10">
        <f>TRUNC(G59*D59, 0)</f>
        <v>0</v>
      </c>
      <c r="I59" s="10"/>
      <c r="J59" s="10">
        <f>TRUNC(I59*D59, 0)</f>
        <v>0</v>
      </c>
      <c r="K59" s="10">
        <f t="shared" si="3"/>
        <v>0</v>
      </c>
      <c r="L59" s="10">
        <f t="shared" si="3"/>
        <v>0</v>
      </c>
      <c r="M59" s="9"/>
      <c r="Q59" s="1" t="s">
        <v>93</v>
      </c>
    </row>
    <row r="60" spans="1:48" ht="30" customHeight="1" x14ac:dyDescent="0.3">
      <c r="A60" s="9"/>
      <c r="B60" s="9"/>
      <c r="C60" s="9"/>
      <c r="D60" s="9"/>
      <c r="E60" s="10"/>
      <c r="F60" s="10"/>
      <c r="G60" s="10"/>
      <c r="H60" s="10"/>
      <c r="I60" s="10"/>
      <c r="J60" s="10"/>
      <c r="K60" s="10"/>
      <c r="L60" s="10"/>
      <c r="M60" s="9"/>
      <c r="Q60" s="1" t="s">
        <v>93</v>
      </c>
    </row>
    <row r="61" spans="1:48" ht="30" customHeight="1" x14ac:dyDescent="0.3">
      <c r="A61" s="9"/>
      <c r="B61" s="9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9"/>
      <c r="Q61" s="1" t="s">
        <v>93</v>
      </c>
    </row>
    <row r="62" spans="1:48" ht="30" customHeight="1" x14ac:dyDescent="0.3">
      <c r="A62" s="9"/>
      <c r="B62" s="9"/>
      <c r="C62" s="9"/>
      <c r="D62" s="9"/>
      <c r="E62" s="10"/>
      <c r="F62" s="10"/>
      <c r="G62" s="10"/>
      <c r="H62" s="10"/>
      <c r="I62" s="10"/>
      <c r="J62" s="10"/>
      <c r="K62" s="10"/>
      <c r="L62" s="10"/>
      <c r="M62" s="9"/>
      <c r="Q62" s="1" t="s">
        <v>93</v>
      </c>
    </row>
    <row r="63" spans="1:48" ht="30" customHeight="1" x14ac:dyDescent="0.3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  <c r="Q63" s="1" t="s">
        <v>93</v>
      </c>
    </row>
    <row r="64" spans="1:48" ht="30" customHeight="1" x14ac:dyDescent="0.3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  <c r="Q64" s="1" t="s">
        <v>93</v>
      </c>
    </row>
    <row r="65" spans="1:17" ht="30" customHeight="1" x14ac:dyDescent="0.3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  <c r="Q65" s="1" t="s">
        <v>93</v>
      </c>
    </row>
    <row r="66" spans="1:17" ht="30" customHeight="1" x14ac:dyDescent="0.3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  <c r="Q66" s="1" t="s">
        <v>93</v>
      </c>
    </row>
    <row r="67" spans="1:17" ht="30" customHeight="1" x14ac:dyDescent="0.3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  <c r="Q67" s="1" t="s">
        <v>93</v>
      </c>
    </row>
    <row r="68" spans="1:17" ht="30" customHeight="1" x14ac:dyDescent="0.3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  <c r="Q68" s="1" t="s">
        <v>93</v>
      </c>
    </row>
    <row r="69" spans="1:17" ht="30" customHeight="1" x14ac:dyDescent="0.3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  <c r="Q69" s="1" t="s">
        <v>93</v>
      </c>
    </row>
    <row r="70" spans="1:17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  <c r="Q70" s="1" t="s">
        <v>93</v>
      </c>
    </row>
    <row r="71" spans="1:17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  <c r="Q71" s="1" t="s">
        <v>93</v>
      </c>
    </row>
    <row r="72" spans="1:17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  <c r="Q72" s="1" t="s">
        <v>93</v>
      </c>
    </row>
    <row r="73" spans="1:17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  <c r="Q73" s="1" t="s">
        <v>93</v>
      </c>
    </row>
    <row r="74" spans="1:17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  <c r="Q74" s="1" t="s">
        <v>93</v>
      </c>
    </row>
    <row r="75" spans="1:17" ht="30" customHeight="1" x14ac:dyDescent="0.3">
      <c r="A75" s="9"/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  <c r="Q75" s="1" t="s">
        <v>93</v>
      </c>
    </row>
    <row r="76" spans="1:17" ht="30" customHeight="1" x14ac:dyDescent="0.3">
      <c r="A76" s="9"/>
      <c r="B76" s="9"/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  <c r="Q76" s="1" t="s">
        <v>93</v>
      </c>
    </row>
    <row r="77" spans="1:17" ht="30" customHeight="1" x14ac:dyDescent="0.3">
      <c r="A77" s="9"/>
      <c r="B77" s="9"/>
      <c r="C77" s="9"/>
      <c r="D77" s="9"/>
      <c r="E77" s="10"/>
      <c r="F77" s="10"/>
      <c r="G77" s="10"/>
      <c r="H77" s="10"/>
      <c r="I77" s="10"/>
      <c r="J77" s="10"/>
      <c r="K77" s="10"/>
      <c r="L77" s="10"/>
      <c r="M77" s="9"/>
      <c r="Q77" s="1" t="s">
        <v>93</v>
      </c>
    </row>
    <row r="78" spans="1:17" ht="30" customHeight="1" x14ac:dyDescent="0.3">
      <c r="A78" s="9"/>
      <c r="B78" s="9"/>
      <c r="C78" s="9"/>
      <c r="D78" s="9"/>
      <c r="E78" s="10"/>
      <c r="F78" s="10"/>
      <c r="G78" s="10"/>
      <c r="H78" s="10"/>
      <c r="I78" s="10"/>
      <c r="J78" s="10"/>
      <c r="K78" s="10"/>
      <c r="L78" s="10"/>
      <c r="M78" s="9"/>
      <c r="Q78" s="1" t="s">
        <v>93</v>
      </c>
    </row>
    <row r="79" spans="1:17" ht="30" customHeight="1" x14ac:dyDescent="0.3">
      <c r="A79" s="9"/>
      <c r="B79" s="9"/>
      <c r="C79" s="9"/>
      <c r="D79" s="9"/>
      <c r="E79" s="10"/>
      <c r="F79" s="10"/>
      <c r="G79" s="10"/>
      <c r="H79" s="10"/>
      <c r="I79" s="10"/>
      <c r="J79" s="10"/>
      <c r="K79" s="10"/>
      <c r="L79" s="10"/>
      <c r="M79" s="9"/>
      <c r="Q79" s="1" t="s">
        <v>93</v>
      </c>
    </row>
    <row r="80" spans="1:17" ht="30" customHeight="1" x14ac:dyDescent="0.3">
      <c r="A80" s="9"/>
      <c r="B80" s="9"/>
      <c r="C80" s="9"/>
      <c r="D80" s="9"/>
      <c r="E80" s="10"/>
      <c r="F80" s="10"/>
      <c r="G80" s="10"/>
      <c r="H80" s="10"/>
      <c r="I80" s="10"/>
      <c r="J80" s="10"/>
      <c r="K80" s="10"/>
      <c r="L80" s="10"/>
      <c r="M80" s="9"/>
      <c r="Q80" s="1" t="s">
        <v>93</v>
      </c>
    </row>
    <row r="81" spans="1:48" ht="30" customHeight="1" x14ac:dyDescent="0.3">
      <c r="A81" s="18" t="s">
        <v>77</v>
      </c>
      <c r="B81" s="19"/>
      <c r="C81" s="19"/>
      <c r="D81" s="19"/>
      <c r="E81" s="15"/>
      <c r="F81" s="15">
        <f>SUMIF(Q57:Q80,"01010103",F57:F80)</f>
        <v>0</v>
      </c>
      <c r="G81" s="15"/>
      <c r="H81" s="15">
        <f>SUMIF(Q57:Q80,"01010103",H57:H80)</f>
        <v>0</v>
      </c>
      <c r="I81" s="15"/>
      <c r="J81" s="15">
        <f>SUMIF(Q57:Q80,"01010103",J57:J80)</f>
        <v>0</v>
      </c>
      <c r="K81" s="15"/>
      <c r="L81" s="15">
        <f>SUMIF(Q57:Q80,"01010103",L57:L80)</f>
        <v>0</v>
      </c>
      <c r="M81" s="19"/>
      <c r="N81" t="s">
        <v>78</v>
      </c>
    </row>
    <row r="82" spans="1:48" ht="30" customHeight="1" x14ac:dyDescent="0.3">
      <c r="A82" s="20" t="s">
        <v>98</v>
      </c>
      <c r="B82" s="20" t="s">
        <v>52</v>
      </c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1"/>
      <c r="Q82" s="1" t="s">
        <v>99</v>
      </c>
    </row>
    <row r="83" spans="1:48" ht="30" customHeight="1" x14ac:dyDescent="0.3">
      <c r="A83" s="11" t="s">
        <v>100</v>
      </c>
      <c r="B83" s="11" t="s">
        <v>101</v>
      </c>
      <c r="C83" s="11" t="s">
        <v>71</v>
      </c>
      <c r="D83" s="9">
        <v>12</v>
      </c>
      <c r="E83" s="10"/>
      <c r="F83" s="10">
        <f>TRUNC(E83*D83, 0)</f>
        <v>0</v>
      </c>
      <c r="G83" s="10"/>
      <c r="H83" s="10">
        <f>TRUNC(G83*D83, 0)</f>
        <v>0</v>
      </c>
      <c r="I83" s="10"/>
      <c r="J83" s="10">
        <f>TRUNC(I83*D83, 0)</f>
        <v>0</v>
      </c>
      <c r="K83" s="10">
        <f t="shared" ref="K83:L87" si="4">TRUNC(E83+G83+I83, 0)</f>
        <v>0</v>
      </c>
      <c r="L83" s="10">
        <f t="shared" si="4"/>
        <v>0</v>
      </c>
      <c r="M83" s="11"/>
      <c r="N83" s="1" t="s">
        <v>102</v>
      </c>
      <c r="O83" s="1" t="s">
        <v>52</v>
      </c>
      <c r="P83" s="1" t="s">
        <v>52</v>
      </c>
      <c r="Q83" s="1" t="s">
        <v>99</v>
      </c>
      <c r="R83" s="1" t="s">
        <v>64</v>
      </c>
      <c r="S83" s="1" t="s">
        <v>65</v>
      </c>
      <c r="T83" s="1" t="s">
        <v>65</v>
      </c>
      <c r="AR83" s="1" t="s">
        <v>52</v>
      </c>
      <c r="AS83" s="1" t="s">
        <v>52</v>
      </c>
      <c r="AU83" s="1" t="s">
        <v>103</v>
      </c>
      <c r="AV83">
        <v>119</v>
      </c>
    </row>
    <row r="84" spans="1:48" ht="30" customHeight="1" x14ac:dyDescent="0.3">
      <c r="A84" s="11" t="s">
        <v>104</v>
      </c>
      <c r="B84" s="11" t="s">
        <v>105</v>
      </c>
      <c r="C84" s="11" t="s">
        <v>62</v>
      </c>
      <c r="D84" s="9">
        <v>13</v>
      </c>
      <c r="E84" s="10"/>
      <c r="F84" s="10">
        <f>TRUNC(E84*D84, 0)</f>
        <v>0</v>
      </c>
      <c r="G84" s="10"/>
      <c r="H84" s="10">
        <f>TRUNC(G84*D84, 0)</f>
        <v>0</v>
      </c>
      <c r="I84" s="10"/>
      <c r="J84" s="10">
        <f>TRUNC(I84*D84, 0)</f>
        <v>0</v>
      </c>
      <c r="K84" s="10">
        <f t="shared" si="4"/>
        <v>0</v>
      </c>
      <c r="L84" s="10">
        <f t="shared" si="4"/>
        <v>0</v>
      </c>
      <c r="M84" s="11"/>
      <c r="N84" s="1" t="s">
        <v>106</v>
      </c>
      <c r="O84" s="1" t="s">
        <v>52</v>
      </c>
      <c r="P84" s="1" t="s">
        <v>52</v>
      </c>
      <c r="Q84" s="1" t="s">
        <v>99</v>
      </c>
      <c r="R84" s="1" t="s">
        <v>64</v>
      </c>
      <c r="S84" s="1" t="s">
        <v>65</v>
      </c>
      <c r="T84" s="1" t="s">
        <v>65</v>
      </c>
      <c r="AR84" s="1" t="s">
        <v>52</v>
      </c>
      <c r="AS84" s="1" t="s">
        <v>52</v>
      </c>
      <c r="AU84" s="1" t="s">
        <v>107</v>
      </c>
      <c r="AV84">
        <v>28</v>
      </c>
    </row>
    <row r="85" spans="1:48" ht="30" customHeight="1" x14ac:dyDescent="0.3">
      <c r="A85" s="11" t="s">
        <v>104</v>
      </c>
      <c r="B85" s="11" t="s">
        <v>108</v>
      </c>
      <c r="C85" s="11" t="s">
        <v>62</v>
      </c>
      <c r="D85" s="9">
        <v>80</v>
      </c>
      <c r="E85" s="10"/>
      <c r="F85" s="10">
        <f>TRUNC(E85*D85, 0)</f>
        <v>0</v>
      </c>
      <c r="G85" s="10"/>
      <c r="H85" s="10">
        <f>TRUNC(G85*D85, 0)</f>
        <v>0</v>
      </c>
      <c r="I85" s="10"/>
      <c r="J85" s="10">
        <f>TRUNC(I85*D85, 0)</f>
        <v>0</v>
      </c>
      <c r="K85" s="10">
        <f t="shared" si="4"/>
        <v>0</v>
      </c>
      <c r="L85" s="10">
        <f t="shared" si="4"/>
        <v>0</v>
      </c>
      <c r="M85" s="11"/>
      <c r="N85" s="1" t="s">
        <v>109</v>
      </c>
      <c r="O85" s="1" t="s">
        <v>52</v>
      </c>
      <c r="P85" s="1" t="s">
        <v>52</v>
      </c>
      <c r="Q85" s="1" t="s">
        <v>99</v>
      </c>
      <c r="R85" s="1" t="s">
        <v>64</v>
      </c>
      <c r="S85" s="1" t="s">
        <v>65</v>
      </c>
      <c r="T85" s="1" t="s">
        <v>65</v>
      </c>
      <c r="AR85" s="1" t="s">
        <v>52</v>
      </c>
      <c r="AS85" s="1" t="s">
        <v>52</v>
      </c>
      <c r="AU85" s="1" t="s">
        <v>110</v>
      </c>
      <c r="AV85">
        <v>59</v>
      </c>
    </row>
    <row r="86" spans="1:48" ht="30" customHeight="1" x14ac:dyDescent="0.3">
      <c r="A86" s="11" t="s">
        <v>104</v>
      </c>
      <c r="B86" s="11" t="s">
        <v>111</v>
      </c>
      <c r="C86" s="11" t="s">
        <v>71</v>
      </c>
      <c r="D86" s="9">
        <v>18</v>
      </c>
      <c r="E86" s="10"/>
      <c r="F86" s="10">
        <f>TRUNC(E86*D86, 0)</f>
        <v>0</v>
      </c>
      <c r="G86" s="10"/>
      <c r="H86" s="10">
        <f>TRUNC(G86*D86, 0)</f>
        <v>0</v>
      </c>
      <c r="I86" s="10"/>
      <c r="J86" s="10">
        <f>TRUNC(I86*D86, 0)</f>
        <v>0</v>
      </c>
      <c r="K86" s="10">
        <f t="shared" si="4"/>
        <v>0</v>
      </c>
      <c r="L86" s="10">
        <f t="shared" si="4"/>
        <v>0</v>
      </c>
      <c r="M86" s="11"/>
      <c r="N86" s="1" t="s">
        <v>112</v>
      </c>
      <c r="O86" s="1" t="s">
        <v>52</v>
      </c>
      <c r="P86" s="1" t="s">
        <v>52</v>
      </c>
      <c r="Q86" s="1" t="s">
        <v>99</v>
      </c>
      <c r="R86" s="1" t="s">
        <v>64</v>
      </c>
      <c r="S86" s="1" t="s">
        <v>65</v>
      </c>
      <c r="T86" s="1" t="s">
        <v>65</v>
      </c>
      <c r="AR86" s="1" t="s">
        <v>52</v>
      </c>
      <c r="AS86" s="1" t="s">
        <v>52</v>
      </c>
      <c r="AU86" s="1" t="s">
        <v>113</v>
      </c>
      <c r="AV86">
        <v>61</v>
      </c>
    </row>
    <row r="87" spans="1:48" ht="30" customHeight="1" x14ac:dyDescent="0.3">
      <c r="A87" s="9" t="s">
        <v>345</v>
      </c>
      <c r="B87" s="9" t="s">
        <v>52</v>
      </c>
      <c r="C87" s="9" t="s">
        <v>71</v>
      </c>
      <c r="D87" s="9">
        <v>7</v>
      </c>
      <c r="E87" s="10"/>
      <c r="F87" s="10"/>
      <c r="G87" s="10"/>
      <c r="H87" s="10">
        <f>TRUNC(G87*D87, 0)</f>
        <v>0</v>
      </c>
      <c r="I87" s="10"/>
      <c r="J87" s="10">
        <f>TRUNC(I87*D87, 0)</f>
        <v>0</v>
      </c>
      <c r="K87" s="10">
        <f t="shared" si="4"/>
        <v>0</v>
      </c>
      <c r="L87" s="10">
        <f t="shared" si="4"/>
        <v>0</v>
      </c>
      <c r="M87" s="11"/>
      <c r="Q87" s="1" t="s">
        <v>99</v>
      </c>
    </row>
    <row r="88" spans="1:48" ht="30" customHeight="1" x14ac:dyDescent="0.3">
      <c r="A88" s="9"/>
      <c r="B88" s="9"/>
      <c r="C88" s="9"/>
      <c r="D88" s="9"/>
      <c r="E88" s="10"/>
      <c r="F88" s="10"/>
      <c r="G88" s="10"/>
      <c r="H88" s="10"/>
      <c r="I88" s="10"/>
      <c r="J88" s="10"/>
      <c r="K88" s="10"/>
      <c r="L88" s="10"/>
      <c r="M88" s="9"/>
      <c r="Q88" s="1" t="s">
        <v>99</v>
      </c>
    </row>
    <row r="89" spans="1:48" ht="30" customHeight="1" x14ac:dyDescent="0.3">
      <c r="A89" s="9"/>
      <c r="B89" s="9"/>
      <c r="C89" s="9"/>
      <c r="D89" s="9"/>
      <c r="E89" s="10"/>
      <c r="F89" s="10"/>
      <c r="G89" s="10"/>
      <c r="H89" s="10"/>
      <c r="I89" s="10"/>
      <c r="J89" s="10"/>
      <c r="K89" s="10"/>
      <c r="L89" s="10"/>
      <c r="M89" s="9"/>
      <c r="Q89" s="1" t="s">
        <v>99</v>
      </c>
    </row>
    <row r="90" spans="1:48" ht="30" customHeight="1" x14ac:dyDescent="0.3">
      <c r="A90" s="9"/>
      <c r="B90" s="9"/>
      <c r="C90" s="9"/>
      <c r="D90" s="9"/>
      <c r="E90" s="10"/>
      <c r="F90" s="10"/>
      <c r="G90" s="10"/>
      <c r="H90" s="10"/>
      <c r="I90" s="10"/>
      <c r="J90" s="10"/>
      <c r="K90" s="10"/>
      <c r="L90" s="10"/>
      <c r="M90" s="9"/>
      <c r="Q90" s="1" t="s">
        <v>99</v>
      </c>
    </row>
    <row r="91" spans="1:48" ht="30" customHeight="1" x14ac:dyDescent="0.3">
      <c r="A91" s="9"/>
      <c r="B91" s="9"/>
      <c r="C91" s="9"/>
      <c r="D91" s="9"/>
      <c r="E91" s="10"/>
      <c r="F91" s="10"/>
      <c r="G91" s="10"/>
      <c r="H91" s="10"/>
      <c r="I91" s="10"/>
      <c r="J91" s="10"/>
      <c r="K91" s="10"/>
      <c r="L91" s="10"/>
      <c r="M91" s="9"/>
      <c r="Q91" s="1" t="s">
        <v>99</v>
      </c>
    </row>
    <row r="92" spans="1:48" ht="30" customHeight="1" x14ac:dyDescent="0.3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  <c r="Q92" s="1" t="s">
        <v>99</v>
      </c>
    </row>
    <row r="93" spans="1:48" ht="30" customHeight="1" x14ac:dyDescent="0.3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  <c r="Q93" s="1" t="s">
        <v>99</v>
      </c>
    </row>
    <row r="94" spans="1:48" ht="30" customHeight="1" x14ac:dyDescent="0.3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  <c r="Q94" s="1" t="s">
        <v>99</v>
      </c>
    </row>
    <row r="95" spans="1:48" ht="30" customHeight="1" x14ac:dyDescent="0.3">
      <c r="A95" s="9"/>
      <c r="B95" s="9"/>
      <c r="C95" s="9"/>
      <c r="D95" s="9"/>
      <c r="E95" s="10"/>
      <c r="F95" s="10"/>
      <c r="G95" s="10"/>
      <c r="H95" s="10"/>
      <c r="I95" s="10"/>
      <c r="J95" s="10"/>
      <c r="K95" s="10"/>
      <c r="L95" s="10"/>
      <c r="M95" s="9"/>
      <c r="Q95" s="1" t="s">
        <v>99</v>
      </c>
    </row>
    <row r="96" spans="1:48" ht="30" customHeight="1" x14ac:dyDescent="0.3">
      <c r="A96" s="9"/>
      <c r="B96" s="9"/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  <c r="Q96" s="1" t="s">
        <v>99</v>
      </c>
    </row>
    <row r="97" spans="1:48" ht="30" customHeight="1" x14ac:dyDescent="0.3">
      <c r="A97" s="9"/>
      <c r="B97" s="9"/>
      <c r="C97" s="9"/>
      <c r="D97" s="9"/>
      <c r="E97" s="10"/>
      <c r="F97" s="10"/>
      <c r="G97" s="10"/>
      <c r="H97" s="10"/>
      <c r="I97" s="10"/>
      <c r="J97" s="10"/>
      <c r="K97" s="10"/>
      <c r="L97" s="10"/>
      <c r="M97" s="9"/>
      <c r="Q97" s="1" t="s">
        <v>99</v>
      </c>
    </row>
    <row r="98" spans="1:48" ht="30" customHeight="1" x14ac:dyDescent="0.3">
      <c r="A98" s="9"/>
      <c r="B98" s="9"/>
      <c r="C98" s="9"/>
      <c r="D98" s="9"/>
      <c r="E98" s="10"/>
      <c r="F98" s="10"/>
      <c r="G98" s="10"/>
      <c r="H98" s="10"/>
      <c r="I98" s="10"/>
      <c r="J98" s="10"/>
      <c r="K98" s="10"/>
      <c r="L98" s="10"/>
      <c r="M98" s="9"/>
      <c r="Q98" s="1" t="s">
        <v>99</v>
      </c>
    </row>
    <row r="99" spans="1:48" ht="30" customHeight="1" x14ac:dyDescent="0.3">
      <c r="A99" s="9"/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  <c r="Q99" s="1" t="s">
        <v>99</v>
      </c>
    </row>
    <row r="100" spans="1:48" ht="30" customHeight="1" x14ac:dyDescent="0.3">
      <c r="A100" s="9"/>
      <c r="B100" s="9"/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  <c r="Q100" s="1" t="s">
        <v>99</v>
      </c>
    </row>
    <row r="101" spans="1:48" ht="30" customHeight="1" x14ac:dyDescent="0.3">
      <c r="A101" s="9"/>
      <c r="B101" s="9"/>
      <c r="C101" s="9"/>
      <c r="D101" s="9"/>
      <c r="E101" s="10"/>
      <c r="F101" s="10"/>
      <c r="G101" s="10"/>
      <c r="H101" s="10"/>
      <c r="I101" s="10"/>
      <c r="J101" s="10"/>
      <c r="K101" s="10"/>
      <c r="L101" s="10"/>
      <c r="M101" s="9"/>
      <c r="Q101" s="1" t="s">
        <v>99</v>
      </c>
    </row>
    <row r="102" spans="1:48" ht="30" customHeight="1" x14ac:dyDescent="0.3">
      <c r="A102" s="9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  <c r="M102" s="9"/>
      <c r="Q102" s="1" t="s">
        <v>99</v>
      </c>
    </row>
    <row r="103" spans="1:48" ht="30" customHeight="1" x14ac:dyDescent="0.3">
      <c r="A103" s="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  <c r="M103" s="9"/>
      <c r="Q103" s="1" t="s">
        <v>99</v>
      </c>
    </row>
    <row r="104" spans="1:48" ht="30" customHeight="1" x14ac:dyDescent="0.3">
      <c r="A104" s="9"/>
      <c r="B104" s="9"/>
      <c r="C104" s="9"/>
      <c r="D104" s="9"/>
      <c r="E104" s="10"/>
      <c r="F104" s="10"/>
      <c r="G104" s="10"/>
      <c r="H104" s="10"/>
      <c r="I104" s="10"/>
      <c r="J104" s="10"/>
      <c r="K104" s="10"/>
      <c r="L104" s="10"/>
      <c r="M104" s="9"/>
      <c r="Q104" s="1" t="s">
        <v>99</v>
      </c>
    </row>
    <row r="105" spans="1:48" ht="30" customHeight="1" x14ac:dyDescent="0.3">
      <c r="A105" s="9"/>
      <c r="B105" s="9"/>
      <c r="C105" s="9"/>
      <c r="D105" s="9"/>
      <c r="E105" s="10"/>
      <c r="F105" s="10"/>
      <c r="G105" s="10"/>
      <c r="H105" s="10"/>
      <c r="I105" s="10"/>
      <c r="J105" s="10"/>
      <c r="K105" s="10"/>
      <c r="L105" s="10"/>
      <c r="M105" s="9"/>
      <c r="Q105" s="1" t="s">
        <v>99</v>
      </c>
    </row>
    <row r="106" spans="1:48" ht="30" customHeight="1" x14ac:dyDescent="0.3">
      <c r="A106" s="9"/>
      <c r="B106" s="9"/>
      <c r="C106" s="9"/>
      <c r="D106" s="9"/>
      <c r="E106" s="10"/>
      <c r="F106" s="10"/>
      <c r="G106" s="10"/>
      <c r="H106" s="10"/>
      <c r="I106" s="10"/>
      <c r="J106" s="10"/>
      <c r="K106" s="10"/>
      <c r="L106" s="10"/>
      <c r="M106" s="9"/>
      <c r="Q106" s="1" t="s">
        <v>99</v>
      </c>
    </row>
    <row r="107" spans="1:48" ht="30" customHeight="1" x14ac:dyDescent="0.3">
      <c r="A107" s="18" t="s">
        <v>77</v>
      </c>
      <c r="B107" s="19"/>
      <c r="C107" s="19"/>
      <c r="D107" s="19"/>
      <c r="E107" s="15"/>
      <c r="F107" s="15">
        <f>SUMIF(Q83:Q106,"01010104",F83:F106)</f>
        <v>0</v>
      </c>
      <c r="G107" s="15"/>
      <c r="H107" s="15">
        <f>SUMIF(Q83:Q106,"01010104",H83:H106)</f>
        <v>0</v>
      </c>
      <c r="I107" s="15"/>
      <c r="J107" s="15">
        <f>SUMIF(Q83:Q106,"01010104",J83:J106)</f>
        <v>0</v>
      </c>
      <c r="K107" s="15"/>
      <c r="L107" s="15">
        <f>SUMIF(Q83:Q106,"01010104",L83:L106)</f>
        <v>0</v>
      </c>
      <c r="M107" s="19"/>
      <c r="N107" t="s">
        <v>78</v>
      </c>
    </row>
    <row r="108" spans="1:48" ht="30" customHeight="1" x14ac:dyDescent="0.3">
      <c r="A108" s="20" t="s">
        <v>114</v>
      </c>
      <c r="B108" s="20" t="s">
        <v>52</v>
      </c>
      <c r="C108" s="21"/>
      <c r="D108" s="21"/>
      <c r="E108" s="22"/>
      <c r="F108" s="22"/>
      <c r="G108" s="22"/>
      <c r="H108" s="22"/>
      <c r="I108" s="22"/>
      <c r="J108" s="22"/>
      <c r="K108" s="22"/>
      <c r="L108" s="22"/>
      <c r="M108" s="21"/>
      <c r="Q108" s="1" t="s">
        <v>115</v>
      </c>
    </row>
    <row r="109" spans="1:48" ht="30" customHeight="1" x14ac:dyDescent="0.3">
      <c r="A109" s="11" t="s">
        <v>116</v>
      </c>
      <c r="B109" s="11" t="s">
        <v>117</v>
      </c>
      <c r="C109" s="11" t="s">
        <v>118</v>
      </c>
      <c r="D109" s="9">
        <v>12</v>
      </c>
      <c r="E109" s="10"/>
      <c r="F109" s="10">
        <f>TRUNC(E109*D109, 0)</f>
        <v>0</v>
      </c>
      <c r="G109" s="10"/>
      <c r="H109" s="10">
        <f>TRUNC(G109*D109, 0)</f>
        <v>0</v>
      </c>
      <c r="I109" s="10"/>
      <c r="J109" s="10">
        <f>TRUNC(I109*D109, 0)</f>
        <v>0</v>
      </c>
      <c r="K109" s="10">
        <f>TRUNC(E109+G109+I109, 0)</f>
        <v>0</v>
      </c>
      <c r="L109" s="10">
        <f>TRUNC(F109+H109+J109, 0)</f>
        <v>0</v>
      </c>
      <c r="M109" s="11"/>
      <c r="N109" s="1" t="s">
        <v>119</v>
      </c>
      <c r="O109" s="1" t="s">
        <v>52</v>
      </c>
      <c r="P109" s="1" t="s">
        <v>52</v>
      </c>
      <c r="Q109" s="1" t="s">
        <v>115</v>
      </c>
      <c r="R109" s="1" t="s">
        <v>65</v>
      </c>
      <c r="S109" s="1" t="s">
        <v>65</v>
      </c>
      <c r="T109" s="1" t="s">
        <v>64</v>
      </c>
      <c r="AR109" s="1" t="s">
        <v>52</v>
      </c>
      <c r="AS109" s="1" t="s">
        <v>52</v>
      </c>
      <c r="AU109" s="1" t="s">
        <v>120</v>
      </c>
      <c r="AV109">
        <v>97</v>
      </c>
    </row>
    <row r="110" spans="1:48" ht="30" customHeight="1" x14ac:dyDescent="0.3">
      <c r="A110" s="11" t="s">
        <v>121</v>
      </c>
      <c r="B110" s="11" t="s">
        <v>122</v>
      </c>
      <c r="C110" s="11" t="s">
        <v>123</v>
      </c>
      <c r="D110" s="9">
        <v>1</v>
      </c>
      <c r="E110" s="10"/>
      <c r="F110" s="10">
        <f>TRUNC(E110*D110, 0)</f>
        <v>0</v>
      </c>
      <c r="G110" s="10"/>
      <c r="H110" s="10">
        <f>TRUNC(G110*D110, 0)</f>
        <v>0</v>
      </c>
      <c r="I110" s="10"/>
      <c r="J110" s="10">
        <f>TRUNC(I110*D110, 0)</f>
        <v>0</v>
      </c>
      <c r="K110" s="10">
        <f>TRUNC(E110+G110+I110, 0)</f>
        <v>0</v>
      </c>
      <c r="L110" s="10">
        <f>TRUNC(F110+H110+J110, 0)</f>
        <v>0</v>
      </c>
      <c r="M110" s="11"/>
      <c r="N110" s="1" t="s">
        <v>124</v>
      </c>
      <c r="O110" s="1" t="s">
        <v>52</v>
      </c>
      <c r="P110" s="1" t="s">
        <v>52</v>
      </c>
      <c r="Q110" s="1" t="s">
        <v>115</v>
      </c>
      <c r="R110" s="1" t="s">
        <v>65</v>
      </c>
      <c r="S110" s="1" t="s">
        <v>65</v>
      </c>
      <c r="T110" s="1" t="s">
        <v>64</v>
      </c>
      <c r="AR110" s="1" t="s">
        <v>52</v>
      </c>
      <c r="AS110" s="1" t="s">
        <v>52</v>
      </c>
      <c r="AU110" s="1" t="s">
        <v>125</v>
      </c>
      <c r="AV110">
        <v>98</v>
      </c>
    </row>
    <row r="111" spans="1:48" ht="30" customHeight="1" x14ac:dyDescent="0.3">
      <c r="A111" s="9"/>
      <c r="B111" s="9"/>
      <c r="C111" s="9"/>
      <c r="D111" s="9"/>
      <c r="E111" s="10"/>
      <c r="F111" s="10"/>
      <c r="G111" s="10"/>
      <c r="H111" s="10"/>
      <c r="I111" s="10"/>
      <c r="J111" s="10"/>
      <c r="K111" s="10"/>
      <c r="L111" s="10"/>
      <c r="M111" s="9"/>
      <c r="Q111" s="1" t="s">
        <v>115</v>
      </c>
    </row>
    <row r="112" spans="1:48" ht="30" customHeight="1" x14ac:dyDescent="0.3">
      <c r="A112" s="9"/>
      <c r="B112" s="9"/>
      <c r="C112" s="9"/>
      <c r="D112" s="9"/>
      <c r="E112" s="10"/>
      <c r="F112" s="10"/>
      <c r="G112" s="10"/>
      <c r="H112" s="10"/>
      <c r="I112" s="10"/>
      <c r="J112" s="10"/>
      <c r="K112" s="10"/>
      <c r="L112" s="10"/>
      <c r="M112" s="9"/>
      <c r="Q112" s="1" t="s">
        <v>115</v>
      </c>
    </row>
    <row r="113" spans="1:17" ht="30" customHeight="1" x14ac:dyDescent="0.3">
      <c r="A113" s="9"/>
      <c r="B113" s="9"/>
      <c r="C113" s="9"/>
      <c r="D113" s="9"/>
      <c r="E113" s="10"/>
      <c r="F113" s="10"/>
      <c r="G113" s="10"/>
      <c r="H113" s="10"/>
      <c r="I113" s="10"/>
      <c r="J113" s="10"/>
      <c r="K113" s="10"/>
      <c r="L113" s="10"/>
      <c r="M113" s="9"/>
      <c r="Q113" s="1" t="s">
        <v>115</v>
      </c>
    </row>
    <row r="114" spans="1:17" ht="30" customHeight="1" x14ac:dyDescent="0.3">
      <c r="A114" s="9"/>
      <c r="B114" s="9"/>
      <c r="C114" s="9"/>
      <c r="D114" s="9"/>
      <c r="E114" s="10"/>
      <c r="F114" s="10"/>
      <c r="G114" s="10"/>
      <c r="H114" s="10"/>
      <c r="I114" s="10"/>
      <c r="J114" s="10"/>
      <c r="K114" s="10"/>
      <c r="L114" s="10"/>
      <c r="M114" s="9"/>
      <c r="Q114" s="1" t="s">
        <v>115</v>
      </c>
    </row>
    <row r="115" spans="1:17" ht="30" customHeight="1" x14ac:dyDescent="0.3">
      <c r="A115" s="9"/>
      <c r="B115" s="9"/>
      <c r="C115" s="9"/>
      <c r="D115" s="9"/>
      <c r="E115" s="10"/>
      <c r="F115" s="10"/>
      <c r="G115" s="10"/>
      <c r="H115" s="10"/>
      <c r="I115" s="10"/>
      <c r="J115" s="10"/>
      <c r="K115" s="10"/>
      <c r="L115" s="10"/>
      <c r="M115" s="9"/>
      <c r="Q115" s="1" t="s">
        <v>115</v>
      </c>
    </row>
    <row r="116" spans="1:17" ht="30" customHeight="1" x14ac:dyDescent="0.3">
      <c r="A116" s="9"/>
      <c r="B116" s="9"/>
      <c r="C116" s="9"/>
      <c r="D116" s="9"/>
      <c r="E116" s="10"/>
      <c r="F116" s="10"/>
      <c r="G116" s="10"/>
      <c r="H116" s="10"/>
      <c r="I116" s="10"/>
      <c r="J116" s="10"/>
      <c r="K116" s="10"/>
      <c r="L116" s="10"/>
      <c r="M116" s="9"/>
      <c r="Q116" s="1" t="s">
        <v>115</v>
      </c>
    </row>
    <row r="117" spans="1:17" ht="30" customHeight="1" x14ac:dyDescent="0.3">
      <c r="A117" s="9"/>
      <c r="B117" s="9"/>
      <c r="C117" s="9"/>
      <c r="D117" s="9"/>
      <c r="E117" s="10"/>
      <c r="F117" s="10"/>
      <c r="G117" s="10"/>
      <c r="H117" s="10"/>
      <c r="I117" s="10"/>
      <c r="J117" s="10"/>
      <c r="K117" s="10"/>
      <c r="L117" s="10"/>
      <c r="M117" s="9"/>
      <c r="Q117" s="1" t="s">
        <v>115</v>
      </c>
    </row>
    <row r="118" spans="1:17" ht="30" customHeight="1" x14ac:dyDescent="0.3">
      <c r="A118" s="9"/>
      <c r="B118" s="9"/>
      <c r="C118" s="9"/>
      <c r="D118" s="9"/>
      <c r="E118" s="10"/>
      <c r="F118" s="10"/>
      <c r="G118" s="10"/>
      <c r="H118" s="10"/>
      <c r="I118" s="10"/>
      <c r="J118" s="10"/>
      <c r="K118" s="10"/>
      <c r="L118" s="10"/>
      <c r="M118" s="9"/>
      <c r="Q118" s="1" t="s">
        <v>115</v>
      </c>
    </row>
    <row r="119" spans="1:17" ht="30" customHeight="1" x14ac:dyDescent="0.3">
      <c r="A119" s="9"/>
      <c r="B119" s="9"/>
      <c r="C119" s="9"/>
      <c r="D119" s="9"/>
      <c r="E119" s="10"/>
      <c r="F119" s="10"/>
      <c r="G119" s="10"/>
      <c r="H119" s="10"/>
      <c r="I119" s="10"/>
      <c r="J119" s="10"/>
      <c r="K119" s="10"/>
      <c r="L119" s="10"/>
      <c r="M119" s="9"/>
      <c r="Q119" s="1" t="s">
        <v>115</v>
      </c>
    </row>
    <row r="120" spans="1:17" ht="30" customHeight="1" x14ac:dyDescent="0.3">
      <c r="A120" s="9"/>
      <c r="B120" s="9"/>
      <c r="C120" s="9"/>
      <c r="D120" s="9"/>
      <c r="E120" s="10"/>
      <c r="F120" s="10"/>
      <c r="G120" s="10"/>
      <c r="H120" s="10"/>
      <c r="I120" s="10"/>
      <c r="J120" s="10"/>
      <c r="K120" s="10"/>
      <c r="L120" s="10"/>
      <c r="M120" s="9"/>
      <c r="Q120" s="1" t="s">
        <v>115</v>
      </c>
    </row>
    <row r="121" spans="1:17" ht="30" customHeight="1" x14ac:dyDescent="0.3">
      <c r="A121" s="9"/>
      <c r="B121" s="9"/>
      <c r="C121" s="9"/>
      <c r="D121" s="9"/>
      <c r="E121" s="10"/>
      <c r="F121" s="10"/>
      <c r="G121" s="10"/>
      <c r="H121" s="10"/>
      <c r="I121" s="10"/>
      <c r="J121" s="10"/>
      <c r="K121" s="10"/>
      <c r="L121" s="10"/>
      <c r="M121" s="9"/>
      <c r="Q121" s="1" t="s">
        <v>115</v>
      </c>
    </row>
    <row r="122" spans="1:17" ht="30" customHeight="1" x14ac:dyDescent="0.3">
      <c r="A122" s="9"/>
      <c r="B122" s="9"/>
      <c r="C122" s="9"/>
      <c r="D122" s="9"/>
      <c r="E122" s="10"/>
      <c r="F122" s="10"/>
      <c r="G122" s="10"/>
      <c r="H122" s="10"/>
      <c r="I122" s="10"/>
      <c r="J122" s="10"/>
      <c r="K122" s="10"/>
      <c r="L122" s="10"/>
      <c r="M122" s="9"/>
      <c r="Q122" s="1" t="s">
        <v>115</v>
      </c>
    </row>
    <row r="123" spans="1:17" ht="30" customHeight="1" x14ac:dyDescent="0.3">
      <c r="A123" s="9"/>
      <c r="B123" s="9"/>
      <c r="C123" s="9"/>
      <c r="D123" s="9"/>
      <c r="E123" s="10"/>
      <c r="F123" s="10"/>
      <c r="G123" s="10"/>
      <c r="H123" s="10"/>
      <c r="I123" s="10"/>
      <c r="J123" s="10"/>
      <c r="K123" s="10"/>
      <c r="L123" s="10"/>
      <c r="M123" s="9"/>
      <c r="Q123" s="1" t="s">
        <v>115</v>
      </c>
    </row>
    <row r="124" spans="1:17" ht="30" customHeight="1" x14ac:dyDescent="0.3">
      <c r="A124" s="9"/>
      <c r="B124" s="9"/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  <c r="Q124" s="1" t="s">
        <v>115</v>
      </c>
    </row>
    <row r="125" spans="1:17" ht="30" customHeight="1" x14ac:dyDescent="0.3">
      <c r="A125" s="9"/>
      <c r="B125" s="9"/>
      <c r="C125" s="9"/>
      <c r="D125" s="9"/>
      <c r="E125" s="10"/>
      <c r="F125" s="10"/>
      <c r="G125" s="10"/>
      <c r="H125" s="10"/>
      <c r="I125" s="10"/>
      <c r="J125" s="10"/>
      <c r="K125" s="10"/>
      <c r="L125" s="10"/>
      <c r="M125" s="9"/>
      <c r="Q125" s="1" t="s">
        <v>115</v>
      </c>
    </row>
    <row r="126" spans="1:17" ht="30" customHeight="1" x14ac:dyDescent="0.3">
      <c r="A126" s="9"/>
      <c r="B126" s="9"/>
      <c r="C126" s="9"/>
      <c r="D126" s="9"/>
      <c r="E126" s="10"/>
      <c r="F126" s="10"/>
      <c r="G126" s="10"/>
      <c r="H126" s="10"/>
      <c r="I126" s="10"/>
      <c r="J126" s="10"/>
      <c r="K126" s="10"/>
      <c r="L126" s="10"/>
      <c r="M126" s="9"/>
      <c r="Q126" s="1" t="s">
        <v>115</v>
      </c>
    </row>
    <row r="127" spans="1:17" ht="30" customHeight="1" x14ac:dyDescent="0.3">
      <c r="A127" s="9"/>
      <c r="B127" s="9"/>
      <c r="C127" s="9"/>
      <c r="D127" s="9"/>
      <c r="E127" s="10"/>
      <c r="F127" s="10"/>
      <c r="G127" s="10"/>
      <c r="H127" s="10"/>
      <c r="I127" s="10"/>
      <c r="J127" s="10"/>
      <c r="K127" s="10"/>
      <c r="L127" s="10"/>
      <c r="M127" s="9"/>
      <c r="Q127" s="1" t="s">
        <v>115</v>
      </c>
    </row>
    <row r="128" spans="1:17" ht="30" customHeight="1" x14ac:dyDescent="0.3">
      <c r="A128" s="9"/>
      <c r="B128" s="9"/>
      <c r="C128" s="9"/>
      <c r="D128" s="9"/>
      <c r="E128" s="10"/>
      <c r="F128" s="10"/>
      <c r="G128" s="10"/>
      <c r="H128" s="10"/>
      <c r="I128" s="10"/>
      <c r="J128" s="10"/>
      <c r="K128" s="10"/>
      <c r="L128" s="10"/>
      <c r="M128" s="9"/>
      <c r="Q128" s="1" t="s">
        <v>115</v>
      </c>
    </row>
    <row r="129" spans="1:48" ht="30" customHeight="1" x14ac:dyDescent="0.3">
      <c r="A129" s="9"/>
      <c r="B129" s="9"/>
      <c r="C129" s="9"/>
      <c r="D129" s="9"/>
      <c r="E129" s="10"/>
      <c r="F129" s="10"/>
      <c r="G129" s="10"/>
      <c r="H129" s="10"/>
      <c r="I129" s="10"/>
      <c r="J129" s="10"/>
      <c r="K129" s="10"/>
      <c r="L129" s="10"/>
      <c r="M129" s="9"/>
      <c r="Q129" s="1" t="s">
        <v>115</v>
      </c>
    </row>
    <row r="130" spans="1:48" ht="30" customHeight="1" x14ac:dyDescent="0.3">
      <c r="A130" s="9"/>
      <c r="B130" s="9"/>
      <c r="C130" s="9"/>
      <c r="D130" s="9"/>
      <c r="E130" s="10"/>
      <c r="F130" s="10"/>
      <c r="G130" s="10"/>
      <c r="H130" s="10"/>
      <c r="I130" s="10"/>
      <c r="J130" s="10"/>
      <c r="K130" s="10"/>
      <c r="L130" s="10"/>
      <c r="M130" s="9"/>
      <c r="Q130" s="1" t="s">
        <v>115</v>
      </c>
    </row>
    <row r="131" spans="1:48" ht="30" customHeight="1" x14ac:dyDescent="0.3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  <c r="Q131" s="1" t="s">
        <v>115</v>
      </c>
    </row>
    <row r="132" spans="1:48" ht="30" customHeight="1" x14ac:dyDescent="0.3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  <c r="Q132" s="1" t="s">
        <v>115</v>
      </c>
    </row>
    <row r="133" spans="1:48" ht="30" customHeight="1" x14ac:dyDescent="0.3">
      <c r="A133" s="18" t="s">
        <v>77</v>
      </c>
      <c r="B133" s="19"/>
      <c r="C133" s="19"/>
      <c r="D133" s="19"/>
      <c r="E133" s="15"/>
      <c r="F133" s="15">
        <f>SUMIF(Q109:Q132,"01010105",F109:F132)</f>
        <v>0</v>
      </c>
      <c r="G133" s="15"/>
      <c r="H133" s="15">
        <f>SUMIF(Q109:Q132,"01010105",H109:H132)</f>
        <v>0</v>
      </c>
      <c r="I133" s="15"/>
      <c r="J133" s="15">
        <f>SUMIF(Q109:Q132,"01010105",J109:J132)</f>
        <v>0</v>
      </c>
      <c r="K133" s="15"/>
      <c r="L133" s="15">
        <f>SUMIF(Q109:Q132,"01010105",L109:L132)</f>
        <v>0</v>
      </c>
      <c r="M133" s="19"/>
      <c r="N133" t="s">
        <v>78</v>
      </c>
    </row>
    <row r="134" spans="1:48" ht="30" customHeight="1" x14ac:dyDescent="0.3">
      <c r="A134" s="20" t="s">
        <v>126</v>
      </c>
      <c r="B134" s="20" t="s">
        <v>52</v>
      </c>
      <c r="C134" s="21"/>
      <c r="D134" s="21"/>
      <c r="E134" s="22"/>
      <c r="F134" s="22"/>
      <c r="G134" s="22"/>
      <c r="H134" s="22"/>
      <c r="I134" s="22"/>
      <c r="J134" s="22"/>
      <c r="K134" s="22"/>
      <c r="L134" s="22"/>
      <c r="M134" s="21"/>
      <c r="Q134" s="1" t="s">
        <v>127</v>
      </c>
    </row>
    <row r="135" spans="1:48" ht="30" customHeight="1" x14ac:dyDescent="0.3">
      <c r="A135" s="11" t="s">
        <v>128</v>
      </c>
      <c r="B135" s="11" t="s">
        <v>129</v>
      </c>
      <c r="C135" s="11" t="s">
        <v>130</v>
      </c>
      <c r="D135" s="9">
        <v>-41.59</v>
      </c>
      <c r="E135" s="10"/>
      <c r="F135" s="10">
        <f>TRUNC(E135*D135, 0)</f>
        <v>0</v>
      </c>
      <c r="G135" s="10"/>
      <c r="H135" s="10">
        <f>TRUNC(G135*D135, 0)</f>
        <v>0</v>
      </c>
      <c r="I135" s="10"/>
      <c r="J135" s="10">
        <f>TRUNC(I135*D135, 0)</f>
        <v>0</v>
      </c>
      <c r="K135" s="10">
        <f>TRUNC(E135+G135+I135, 0)</f>
        <v>0</v>
      </c>
      <c r="L135" s="10">
        <f>TRUNC(F135+H135+J135, 0)</f>
        <v>0</v>
      </c>
      <c r="M135" s="11"/>
      <c r="N135" s="1" t="s">
        <v>131</v>
      </c>
      <c r="O135" s="1" t="s">
        <v>52</v>
      </c>
      <c r="P135" s="1" t="s">
        <v>52</v>
      </c>
      <c r="Q135" s="1" t="s">
        <v>127</v>
      </c>
      <c r="R135" s="1" t="s">
        <v>65</v>
      </c>
      <c r="S135" s="1" t="s">
        <v>65</v>
      </c>
      <c r="T135" s="1" t="s">
        <v>64</v>
      </c>
      <c r="AR135" s="1" t="s">
        <v>52</v>
      </c>
      <c r="AS135" s="1" t="s">
        <v>52</v>
      </c>
      <c r="AU135" s="1" t="s">
        <v>132</v>
      </c>
      <c r="AV135">
        <v>121</v>
      </c>
    </row>
    <row r="136" spans="1:48" ht="30" customHeight="1" x14ac:dyDescent="0.3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  <c r="Q136" s="1" t="s">
        <v>127</v>
      </c>
    </row>
    <row r="137" spans="1:48" ht="30" customHeight="1" x14ac:dyDescent="0.3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  <c r="Q137" s="1" t="s">
        <v>127</v>
      </c>
    </row>
    <row r="138" spans="1:48" ht="30" customHeight="1" x14ac:dyDescent="0.3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  <c r="Q138" s="1" t="s">
        <v>127</v>
      </c>
    </row>
    <row r="139" spans="1:48" ht="30" customHeight="1" x14ac:dyDescent="0.3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  <c r="Q139" s="1" t="s">
        <v>127</v>
      </c>
    </row>
    <row r="140" spans="1:48" ht="30" customHeight="1" x14ac:dyDescent="0.3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  <c r="Q140" s="1" t="s">
        <v>127</v>
      </c>
    </row>
    <row r="141" spans="1:48" ht="30" customHeight="1" x14ac:dyDescent="0.3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  <c r="Q141" s="1" t="s">
        <v>127</v>
      </c>
    </row>
    <row r="142" spans="1:48" ht="30" customHeight="1" x14ac:dyDescent="0.3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  <c r="Q142" s="1" t="s">
        <v>127</v>
      </c>
    </row>
    <row r="143" spans="1:48" ht="30" customHeight="1" x14ac:dyDescent="0.3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  <c r="Q143" s="1" t="s">
        <v>127</v>
      </c>
    </row>
    <row r="144" spans="1:48" ht="30" customHeight="1" x14ac:dyDescent="0.3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  <c r="Q144" s="1" t="s">
        <v>127</v>
      </c>
    </row>
    <row r="145" spans="1:17" ht="30" customHeight="1" x14ac:dyDescent="0.3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  <c r="Q145" s="1" t="s">
        <v>127</v>
      </c>
    </row>
    <row r="146" spans="1:17" ht="30" customHeight="1" x14ac:dyDescent="0.3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  <c r="Q146" s="1" t="s">
        <v>127</v>
      </c>
    </row>
    <row r="147" spans="1:17" ht="30" customHeight="1" x14ac:dyDescent="0.3">
      <c r="A147" s="9"/>
      <c r="B147" s="9"/>
      <c r="C147" s="9"/>
      <c r="D147" s="9"/>
      <c r="E147" s="10"/>
      <c r="F147" s="10"/>
      <c r="G147" s="10"/>
      <c r="H147" s="10"/>
      <c r="I147" s="10"/>
      <c r="J147" s="10"/>
      <c r="K147" s="10"/>
      <c r="L147" s="10"/>
      <c r="M147" s="9"/>
      <c r="Q147" s="1" t="s">
        <v>127</v>
      </c>
    </row>
    <row r="148" spans="1:17" ht="30" customHeight="1" x14ac:dyDescent="0.3">
      <c r="A148" s="9"/>
      <c r="B148" s="9"/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  <c r="Q148" s="1" t="s">
        <v>127</v>
      </c>
    </row>
    <row r="149" spans="1:17" ht="30" customHeight="1" x14ac:dyDescent="0.3">
      <c r="A149" s="9"/>
      <c r="B149" s="9"/>
      <c r="C149" s="9"/>
      <c r="D149" s="9"/>
      <c r="E149" s="10"/>
      <c r="F149" s="10"/>
      <c r="G149" s="10"/>
      <c r="H149" s="10"/>
      <c r="I149" s="10"/>
      <c r="J149" s="10"/>
      <c r="K149" s="10"/>
      <c r="L149" s="10"/>
      <c r="M149" s="9"/>
      <c r="Q149" s="1" t="s">
        <v>127</v>
      </c>
    </row>
    <row r="150" spans="1:17" ht="30" customHeight="1" x14ac:dyDescent="0.3">
      <c r="A150" s="9"/>
      <c r="B150" s="9"/>
      <c r="C150" s="9"/>
      <c r="D150" s="9"/>
      <c r="E150" s="10"/>
      <c r="F150" s="10"/>
      <c r="G150" s="10"/>
      <c r="H150" s="10"/>
      <c r="I150" s="10"/>
      <c r="J150" s="10"/>
      <c r="K150" s="10"/>
      <c r="L150" s="10"/>
      <c r="M150" s="9"/>
      <c r="Q150" s="1" t="s">
        <v>127</v>
      </c>
    </row>
    <row r="151" spans="1:17" ht="30" customHeight="1" x14ac:dyDescent="0.3">
      <c r="A151" s="9"/>
      <c r="B151" s="9"/>
      <c r="C151" s="9"/>
      <c r="D151" s="9"/>
      <c r="E151" s="10"/>
      <c r="F151" s="10"/>
      <c r="G151" s="10"/>
      <c r="H151" s="10"/>
      <c r="I151" s="10"/>
      <c r="J151" s="10"/>
      <c r="K151" s="10"/>
      <c r="L151" s="10"/>
      <c r="M151" s="9"/>
      <c r="Q151" s="1" t="s">
        <v>127</v>
      </c>
    </row>
    <row r="152" spans="1:17" ht="30" customHeight="1" x14ac:dyDescent="0.3">
      <c r="A152" s="9"/>
      <c r="B152" s="9"/>
      <c r="C152" s="9"/>
      <c r="D152" s="9"/>
      <c r="E152" s="10"/>
      <c r="F152" s="10"/>
      <c r="G152" s="10"/>
      <c r="H152" s="10"/>
      <c r="I152" s="10"/>
      <c r="J152" s="10"/>
      <c r="K152" s="10"/>
      <c r="L152" s="10"/>
      <c r="M152" s="9"/>
      <c r="Q152" s="1" t="s">
        <v>127</v>
      </c>
    </row>
    <row r="153" spans="1:17" ht="30" customHeight="1" x14ac:dyDescent="0.3">
      <c r="A153" s="9"/>
      <c r="B153" s="9"/>
      <c r="C153" s="9"/>
      <c r="D153" s="9"/>
      <c r="E153" s="10"/>
      <c r="F153" s="10"/>
      <c r="G153" s="10"/>
      <c r="H153" s="10"/>
      <c r="I153" s="10"/>
      <c r="J153" s="10"/>
      <c r="K153" s="10"/>
      <c r="L153" s="10"/>
      <c r="M153" s="9"/>
      <c r="Q153" s="1" t="s">
        <v>127</v>
      </c>
    </row>
    <row r="154" spans="1:17" ht="30" customHeight="1" x14ac:dyDescent="0.3">
      <c r="A154" s="9"/>
      <c r="B154" s="9"/>
      <c r="C154" s="9"/>
      <c r="D154" s="9"/>
      <c r="E154" s="10"/>
      <c r="F154" s="10"/>
      <c r="G154" s="10"/>
      <c r="H154" s="10"/>
      <c r="I154" s="10"/>
      <c r="J154" s="10"/>
      <c r="K154" s="10"/>
      <c r="L154" s="10"/>
      <c r="M154" s="9"/>
      <c r="Q154" s="1" t="s">
        <v>127</v>
      </c>
    </row>
    <row r="155" spans="1:17" ht="30" customHeight="1" x14ac:dyDescent="0.3">
      <c r="A155" s="9"/>
      <c r="B155" s="9"/>
      <c r="C155" s="9"/>
      <c r="D155" s="9"/>
      <c r="E155" s="10"/>
      <c r="F155" s="10"/>
      <c r="G155" s="10"/>
      <c r="H155" s="10"/>
      <c r="I155" s="10"/>
      <c r="J155" s="10"/>
      <c r="K155" s="10"/>
      <c r="L155" s="10"/>
      <c r="M155" s="9"/>
      <c r="Q155" s="1" t="s">
        <v>127</v>
      </c>
    </row>
    <row r="156" spans="1:17" ht="30" customHeight="1" x14ac:dyDescent="0.3">
      <c r="A156" s="9"/>
      <c r="B156" s="9"/>
      <c r="C156" s="9"/>
      <c r="D156" s="9"/>
      <c r="E156" s="10"/>
      <c r="F156" s="10"/>
      <c r="G156" s="10"/>
      <c r="H156" s="10"/>
      <c r="I156" s="10"/>
      <c r="J156" s="10"/>
      <c r="K156" s="10"/>
      <c r="L156" s="10"/>
      <c r="M156" s="9"/>
      <c r="Q156" s="1" t="s">
        <v>127</v>
      </c>
    </row>
    <row r="157" spans="1:17" ht="30" customHeight="1" x14ac:dyDescent="0.3">
      <c r="A157" s="9"/>
      <c r="B157" s="9"/>
      <c r="C157" s="9"/>
      <c r="D157" s="9"/>
      <c r="E157" s="10"/>
      <c r="F157" s="10"/>
      <c r="G157" s="10"/>
      <c r="H157" s="10"/>
      <c r="I157" s="10"/>
      <c r="J157" s="10"/>
      <c r="K157" s="10"/>
      <c r="L157" s="10"/>
      <c r="M157" s="9"/>
      <c r="Q157" s="1" t="s">
        <v>127</v>
      </c>
    </row>
    <row r="158" spans="1:17" ht="30" customHeight="1" x14ac:dyDescent="0.3">
      <c r="A158" s="9"/>
      <c r="B158" s="9"/>
      <c r="C158" s="9"/>
      <c r="D158" s="9"/>
      <c r="E158" s="10"/>
      <c r="F158" s="10"/>
      <c r="G158" s="10"/>
      <c r="H158" s="10"/>
      <c r="I158" s="10"/>
      <c r="J158" s="10"/>
      <c r="K158" s="10"/>
      <c r="L158" s="10"/>
      <c r="M158" s="9"/>
      <c r="Q158" s="1" t="s">
        <v>127</v>
      </c>
    </row>
    <row r="159" spans="1:17" ht="30" customHeight="1" x14ac:dyDescent="0.3">
      <c r="A159" s="18" t="s">
        <v>77</v>
      </c>
      <c r="B159" s="19"/>
      <c r="C159" s="19"/>
      <c r="D159" s="19"/>
      <c r="E159" s="15"/>
      <c r="F159" s="15">
        <f>SUMIF(Q135:Q158,"01010106",F135:F158)</f>
        <v>0</v>
      </c>
      <c r="G159" s="15"/>
      <c r="H159" s="15">
        <f>SUMIF(Q135:Q158,"01010106",H135:H158)</f>
        <v>0</v>
      </c>
      <c r="I159" s="15"/>
      <c r="J159" s="15">
        <f>SUMIF(Q135:Q158,"01010106",J135:J158)</f>
        <v>0</v>
      </c>
      <c r="K159" s="15"/>
      <c r="L159" s="15">
        <f>SUMIF(Q135:Q158,"01010106",L135:L158)</f>
        <v>0</v>
      </c>
      <c r="M159" s="19"/>
      <c r="N159" t="s">
        <v>78</v>
      </c>
    </row>
    <row r="160" spans="1:17" ht="30" customHeight="1" x14ac:dyDescent="0.3">
      <c r="A160" s="20" t="s">
        <v>135</v>
      </c>
      <c r="B160" s="20" t="s">
        <v>52</v>
      </c>
      <c r="C160" s="21"/>
      <c r="D160" s="21"/>
      <c r="E160" s="22"/>
      <c r="F160" s="22"/>
      <c r="G160" s="22"/>
      <c r="H160" s="22"/>
      <c r="I160" s="22"/>
      <c r="J160" s="22"/>
      <c r="K160" s="22"/>
      <c r="L160" s="22"/>
      <c r="M160" s="21"/>
      <c r="Q160" s="1" t="s">
        <v>136</v>
      </c>
    </row>
    <row r="161" spans="1:48" ht="30" customHeight="1" x14ac:dyDescent="0.3">
      <c r="A161" s="11" t="s">
        <v>137</v>
      </c>
      <c r="B161" s="11" t="s">
        <v>138</v>
      </c>
      <c r="C161" s="11" t="s">
        <v>139</v>
      </c>
      <c r="D161" s="9">
        <v>2</v>
      </c>
      <c r="E161" s="10"/>
      <c r="F161" s="10">
        <f>TRUNC(E161*D161, 0)</f>
        <v>0</v>
      </c>
      <c r="G161" s="10"/>
      <c r="H161" s="10">
        <f>TRUNC(G161*D161, 0)</f>
        <v>0</v>
      </c>
      <c r="I161" s="10"/>
      <c r="J161" s="10">
        <f>TRUNC(I161*D161, 0)</f>
        <v>0</v>
      </c>
      <c r="K161" s="10">
        <f t="shared" ref="K161:L163" si="5">TRUNC(E161+G161+I161, 0)</f>
        <v>0</v>
      </c>
      <c r="L161" s="10">
        <f t="shared" si="5"/>
        <v>0</v>
      </c>
      <c r="M161" s="11"/>
      <c r="N161" s="1" t="s">
        <v>140</v>
      </c>
      <c r="O161" s="1" t="s">
        <v>52</v>
      </c>
      <c r="P161" s="1" t="s">
        <v>52</v>
      </c>
      <c r="Q161" s="1" t="s">
        <v>136</v>
      </c>
      <c r="R161" s="1" t="s">
        <v>64</v>
      </c>
      <c r="S161" s="1" t="s">
        <v>65</v>
      </c>
      <c r="T161" s="1" t="s">
        <v>65</v>
      </c>
      <c r="AR161" s="1" t="s">
        <v>52</v>
      </c>
      <c r="AS161" s="1" t="s">
        <v>52</v>
      </c>
      <c r="AU161" s="1" t="s">
        <v>141</v>
      </c>
      <c r="AV161">
        <v>112</v>
      </c>
    </row>
    <row r="162" spans="1:48" ht="30" customHeight="1" x14ac:dyDescent="0.3">
      <c r="A162" s="11" t="s">
        <v>60</v>
      </c>
      <c r="B162" s="11" t="s">
        <v>61</v>
      </c>
      <c r="C162" s="11" t="s">
        <v>62</v>
      </c>
      <c r="D162" s="9">
        <v>14</v>
      </c>
      <c r="E162" s="10"/>
      <c r="F162" s="10">
        <f>TRUNC(E162*D162, 0)</f>
        <v>0</v>
      </c>
      <c r="G162" s="10"/>
      <c r="H162" s="10">
        <f>TRUNC(G162*D162, 0)</f>
        <v>0</v>
      </c>
      <c r="I162" s="10"/>
      <c r="J162" s="10">
        <f>TRUNC(I162*D162, 0)</f>
        <v>0</v>
      </c>
      <c r="K162" s="10">
        <f t="shared" si="5"/>
        <v>0</v>
      </c>
      <c r="L162" s="10">
        <f t="shared" si="5"/>
        <v>0</v>
      </c>
      <c r="M162" s="11"/>
      <c r="N162" s="1" t="s">
        <v>63</v>
      </c>
      <c r="O162" s="1" t="s">
        <v>52</v>
      </c>
      <c r="P162" s="1" t="s">
        <v>52</v>
      </c>
      <c r="Q162" s="1" t="s">
        <v>136</v>
      </c>
      <c r="R162" s="1" t="s">
        <v>64</v>
      </c>
      <c r="S162" s="1" t="s">
        <v>65</v>
      </c>
      <c r="T162" s="1" t="s">
        <v>65</v>
      </c>
      <c r="AR162" s="1" t="s">
        <v>52</v>
      </c>
      <c r="AS162" s="1" t="s">
        <v>52</v>
      </c>
      <c r="AU162" s="1" t="s">
        <v>142</v>
      </c>
      <c r="AV162">
        <v>72</v>
      </c>
    </row>
    <row r="163" spans="1:48" ht="30" customHeight="1" x14ac:dyDescent="0.3">
      <c r="A163" s="11" t="s">
        <v>67</v>
      </c>
      <c r="B163" s="11" t="s">
        <v>68</v>
      </c>
      <c r="C163" s="11" t="s">
        <v>62</v>
      </c>
      <c r="D163" s="9">
        <v>14</v>
      </c>
      <c r="E163" s="10"/>
      <c r="F163" s="10">
        <f>TRUNC(E163*D163, 0)</f>
        <v>0</v>
      </c>
      <c r="G163" s="10"/>
      <c r="H163" s="10">
        <f>TRUNC(G163*D163, 0)</f>
        <v>0</v>
      </c>
      <c r="I163" s="10"/>
      <c r="J163" s="10">
        <f>TRUNC(I163*D163, 0)</f>
        <v>0</v>
      </c>
      <c r="K163" s="10">
        <f t="shared" si="5"/>
        <v>0</v>
      </c>
      <c r="L163" s="10">
        <f t="shared" si="5"/>
        <v>0</v>
      </c>
      <c r="M163" s="11"/>
      <c r="N163" s="1" t="s">
        <v>69</v>
      </c>
      <c r="O163" s="1" t="s">
        <v>52</v>
      </c>
      <c r="P163" s="1" t="s">
        <v>52</v>
      </c>
      <c r="Q163" s="1" t="s">
        <v>136</v>
      </c>
      <c r="R163" s="1" t="s">
        <v>64</v>
      </c>
      <c r="S163" s="1" t="s">
        <v>65</v>
      </c>
      <c r="T163" s="1" t="s">
        <v>65</v>
      </c>
      <c r="AR163" s="1" t="s">
        <v>52</v>
      </c>
      <c r="AS163" s="1" t="s">
        <v>52</v>
      </c>
      <c r="AU163" s="1" t="s">
        <v>143</v>
      </c>
      <c r="AV163">
        <v>73</v>
      </c>
    </row>
    <row r="164" spans="1:48" ht="30" customHeight="1" x14ac:dyDescent="0.3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  <c r="Q164" s="1" t="s">
        <v>136</v>
      </c>
    </row>
    <row r="165" spans="1:48" ht="30" customHeight="1" x14ac:dyDescent="0.3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  <c r="Q165" s="1" t="s">
        <v>136</v>
      </c>
    </row>
    <row r="166" spans="1:48" ht="30" customHeight="1" x14ac:dyDescent="0.3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  <c r="Q166" s="1" t="s">
        <v>136</v>
      </c>
    </row>
    <row r="167" spans="1:48" ht="30" customHeight="1" x14ac:dyDescent="0.3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  <c r="Q167" s="1" t="s">
        <v>136</v>
      </c>
    </row>
    <row r="168" spans="1:48" ht="30" customHeight="1" x14ac:dyDescent="0.3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  <c r="Q168" s="1" t="s">
        <v>136</v>
      </c>
    </row>
    <row r="169" spans="1:48" ht="30" customHeight="1" x14ac:dyDescent="0.3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  <c r="Q169" s="1" t="s">
        <v>136</v>
      </c>
    </row>
    <row r="170" spans="1:48" ht="30" customHeight="1" x14ac:dyDescent="0.3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  <c r="Q170" s="1" t="s">
        <v>136</v>
      </c>
    </row>
    <row r="171" spans="1:48" ht="30" customHeight="1" x14ac:dyDescent="0.3">
      <c r="A171" s="9"/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  <c r="Q171" s="1" t="s">
        <v>136</v>
      </c>
    </row>
    <row r="172" spans="1:48" ht="30" customHeight="1" x14ac:dyDescent="0.3">
      <c r="A172" s="9"/>
      <c r="B172" s="9"/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  <c r="Q172" s="1" t="s">
        <v>136</v>
      </c>
    </row>
    <row r="173" spans="1:48" ht="30" customHeight="1" x14ac:dyDescent="0.3">
      <c r="A173" s="9"/>
      <c r="B173" s="9"/>
      <c r="C173" s="9"/>
      <c r="D173" s="9"/>
      <c r="E173" s="10"/>
      <c r="F173" s="10"/>
      <c r="G173" s="10"/>
      <c r="H173" s="10"/>
      <c r="I173" s="10"/>
      <c r="J173" s="10"/>
      <c r="K173" s="10"/>
      <c r="L173" s="10"/>
      <c r="M173" s="9"/>
      <c r="Q173" s="1" t="s">
        <v>136</v>
      </c>
    </row>
    <row r="174" spans="1:48" ht="30" customHeight="1" x14ac:dyDescent="0.3">
      <c r="A174" s="9"/>
      <c r="B174" s="9"/>
      <c r="C174" s="9"/>
      <c r="D174" s="9"/>
      <c r="E174" s="10"/>
      <c r="F174" s="10"/>
      <c r="G174" s="10"/>
      <c r="H174" s="10"/>
      <c r="I174" s="10"/>
      <c r="J174" s="10"/>
      <c r="K174" s="10"/>
      <c r="L174" s="10"/>
      <c r="M174" s="9"/>
      <c r="Q174" s="1" t="s">
        <v>136</v>
      </c>
    </row>
    <row r="175" spans="1:48" ht="30" customHeight="1" x14ac:dyDescent="0.3">
      <c r="A175" s="9"/>
      <c r="B175" s="9"/>
      <c r="C175" s="9"/>
      <c r="D175" s="9"/>
      <c r="E175" s="10"/>
      <c r="F175" s="10"/>
      <c r="G175" s="10"/>
      <c r="H175" s="10"/>
      <c r="I175" s="10"/>
      <c r="J175" s="10"/>
      <c r="K175" s="10"/>
      <c r="L175" s="10"/>
      <c r="M175" s="9"/>
      <c r="Q175" s="1" t="s">
        <v>136</v>
      </c>
    </row>
    <row r="176" spans="1:48" ht="30" customHeight="1" x14ac:dyDescent="0.3">
      <c r="A176" s="9"/>
      <c r="B176" s="9"/>
      <c r="C176" s="9"/>
      <c r="D176" s="9"/>
      <c r="E176" s="10"/>
      <c r="F176" s="10"/>
      <c r="G176" s="10"/>
      <c r="H176" s="10"/>
      <c r="I176" s="10"/>
      <c r="J176" s="10"/>
      <c r="K176" s="10"/>
      <c r="L176" s="10"/>
      <c r="M176" s="9"/>
      <c r="Q176" s="1" t="s">
        <v>136</v>
      </c>
    </row>
    <row r="177" spans="1:48" ht="30" customHeight="1" x14ac:dyDescent="0.3">
      <c r="A177" s="9"/>
      <c r="B177" s="9"/>
      <c r="C177" s="9"/>
      <c r="D177" s="9"/>
      <c r="E177" s="10"/>
      <c r="F177" s="10"/>
      <c r="G177" s="10"/>
      <c r="H177" s="10"/>
      <c r="I177" s="10"/>
      <c r="J177" s="10"/>
      <c r="K177" s="10"/>
      <c r="L177" s="10"/>
      <c r="M177" s="9"/>
      <c r="Q177" s="1" t="s">
        <v>136</v>
      </c>
    </row>
    <row r="178" spans="1:48" ht="30" customHeight="1" x14ac:dyDescent="0.3">
      <c r="A178" s="9"/>
      <c r="B178" s="9"/>
      <c r="C178" s="9"/>
      <c r="D178" s="9"/>
      <c r="E178" s="10"/>
      <c r="F178" s="10"/>
      <c r="G178" s="10"/>
      <c r="H178" s="10"/>
      <c r="I178" s="10"/>
      <c r="J178" s="10"/>
      <c r="K178" s="10"/>
      <c r="L178" s="10"/>
      <c r="M178" s="9"/>
      <c r="Q178" s="1" t="s">
        <v>136</v>
      </c>
    </row>
    <row r="179" spans="1:48" ht="30" customHeight="1" x14ac:dyDescent="0.3">
      <c r="A179" s="9"/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  <c r="Q179" s="1" t="s">
        <v>136</v>
      </c>
    </row>
    <row r="180" spans="1:48" ht="30" customHeight="1" x14ac:dyDescent="0.3">
      <c r="A180" s="9"/>
      <c r="B180" s="9"/>
      <c r="C180" s="9"/>
      <c r="D180" s="9"/>
      <c r="E180" s="10"/>
      <c r="F180" s="10"/>
      <c r="G180" s="10"/>
      <c r="H180" s="10"/>
      <c r="I180" s="10"/>
      <c r="J180" s="10"/>
      <c r="K180" s="10"/>
      <c r="L180" s="10"/>
      <c r="M180" s="9"/>
      <c r="Q180" s="1" t="s">
        <v>136</v>
      </c>
    </row>
    <row r="181" spans="1:48" ht="30" customHeight="1" x14ac:dyDescent="0.3">
      <c r="A181" s="9"/>
      <c r="B181" s="9"/>
      <c r="C181" s="9"/>
      <c r="D181" s="9"/>
      <c r="E181" s="10"/>
      <c r="F181" s="10"/>
      <c r="G181" s="10"/>
      <c r="H181" s="10"/>
      <c r="I181" s="10"/>
      <c r="J181" s="10"/>
      <c r="K181" s="10"/>
      <c r="L181" s="10"/>
      <c r="M181" s="9"/>
      <c r="Q181" s="1" t="s">
        <v>136</v>
      </c>
    </row>
    <row r="182" spans="1:48" ht="30" customHeight="1" x14ac:dyDescent="0.3">
      <c r="A182" s="9"/>
      <c r="B182" s="9"/>
      <c r="C182" s="9"/>
      <c r="D182" s="9"/>
      <c r="E182" s="10"/>
      <c r="F182" s="10"/>
      <c r="G182" s="10"/>
      <c r="H182" s="10"/>
      <c r="I182" s="10"/>
      <c r="J182" s="10"/>
      <c r="K182" s="10"/>
      <c r="L182" s="10"/>
      <c r="M182" s="9"/>
      <c r="Q182" s="1" t="s">
        <v>136</v>
      </c>
    </row>
    <row r="183" spans="1:48" ht="30" customHeight="1" x14ac:dyDescent="0.3">
      <c r="A183" s="9"/>
      <c r="B183" s="9"/>
      <c r="C183" s="9"/>
      <c r="D183" s="9"/>
      <c r="E183" s="10"/>
      <c r="F183" s="10"/>
      <c r="G183" s="10"/>
      <c r="H183" s="10"/>
      <c r="I183" s="10"/>
      <c r="J183" s="10"/>
      <c r="K183" s="10"/>
      <c r="L183" s="10"/>
      <c r="M183" s="9"/>
      <c r="Q183" s="1" t="s">
        <v>136</v>
      </c>
    </row>
    <row r="184" spans="1:48" ht="30" customHeight="1" x14ac:dyDescent="0.3">
      <c r="A184" s="9"/>
      <c r="B184" s="9"/>
      <c r="C184" s="9"/>
      <c r="D184" s="9"/>
      <c r="E184" s="10"/>
      <c r="F184" s="10"/>
      <c r="G184" s="10"/>
      <c r="H184" s="10"/>
      <c r="I184" s="10"/>
      <c r="J184" s="10"/>
      <c r="K184" s="10"/>
      <c r="L184" s="10"/>
      <c r="M184" s="9"/>
      <c r="Q184" s="1" t="s">
        <v>136</v>
      </c>
    </row>
    <row r="185" spans="1:48" ht="30" customHeight="1" x14ac:dyDescent="0.3">
      <c r="A185" s="18" t="s">
        <v>77</v>
      </c>
      <c r="B185" s="19"/>
      <c r="C185" s="19"/>
      <c r="D185" s="19"/>
      <c r="E185" s="15"/>
      <c r="F185" s="15">
        <f>SUMIF(Q161:Q184,"01010201",F161:F184)</f>
        <v>0</v>
      </c>
      <c r="G185" s="15"/>
      <c r="H185" s="15">
        <f>SUMIF(Q161:Q184,"01010201",H161:H184)</f>
        <v>0</v>
      </c>
      <c r="I185" s="15"/>
      <c r="J185" s="15">
        <f>SUMIF(Q161:Q184,"01010201",J161:J184)</f>
        <v>0</v>
      </c>
      <c r="K185" s="15"/>
      <c r="L185" s="15">
        <f>SUMIF(Q161:Q184,"01010201",L161:L184)</f>
        <v>0</v>
      </c>
      <c r="M185" s="19"/>
      <c r="N185" t="s">
        <v>78</v>
      </c>
    </row>
    <row r="186" spans="1:48" ht="30" customHeight="1" x14ac:dyDescent="0.3">
      <c r="A186" s="20" t="s">
        <v>144</v>
      </c>
      <c r="B186" s="20" t="s">
        <v>52</v>
      </c>
      <c r="C186" s="21"/>
      <c r="D186" s="21"/>
      <c r="E186" s="22"/>
      <c r="F186" s="22"/>
      <c r="G186" s="22"/>
      <c r="H186" s="22"/>
      <c r="I186" s="22"/>
      <c r="J186" s="22"/>
      <c r="K186" s="22"/>
      <c r="L186" s="22"/>
      <c r="M186" s="21"/>
      <c r="Q186" s="1" t="s">
        <v>145</v>
      </c>
    </row>
    <row r="187" spans="1:48" ht="30" customHeight="1" x14ac:dyDescent="0.3">
      <c r="A187" s="11" t="s">
        <v>80</v>
      </c>
      <c r="B187" s="11" t="s">
        <v>81</v>
      </c>
      <c r="C187" s="11" t="s">
        <v>62</v>
      </c>
      <c r="D187" s="9">
        <v>25</v>
      </c>
      <c r="E187" s="10"/>
      <c r="F187" s="10">
        <f>TRUNC(E187*D187, 0)</f>
        <v>0</v>
      </c>
      <c r="G187" s="10"/>
      <c r="H187" s="10">
        <f>TRUNC(G187*D187, 0)</f>
        <v>0</v>
      </c>
      <c r="I187" s="10"/>
      <c r="J187" s="10">
        <f>TRUNC(I187*D187, 0)</f>
        <v>0</v>
      </c>
      <c r="K187" s="10">
        <f t="shared" ref="K187:L191" si="6">TRUNC(E187+G187+I187, 0)</f>
        <v>0</v>
      </c>
      <c r="L187" s="10">
        <f t="shared" si="6"/>
        <v>0</v>
      </c>
      <c r="M187" s="11"/>
      <c r="N187" s="1" t="s">
        <v>82</v>
      </c>
      <c r="O187" s="1" t="s">
        <v>52</v>
      </c>
      <c r="P187" s="1" t="s">
        <v>52</v>
      </c>
      <c r="Q187" s="1" t="s">
        <v>145</v>
      </c>
      <c r="R187" s="1" t="s">
        <v>64</v>
      </c>
      <c r="S187" s="1" t="s">
        <v>65</v>
      </c>
      <c r="T187" s="1" t="s">
        <v>65</v>
      </c>
      <c r="AR187" s="1" t="s">
        <v>52</v>
      </c>
      <c r="AS187" s="1" t="s">
        <v>52</v>
      </c>
      <c r="AU187" s="1" t="s">
        <v>146</v>
      </c>
      <c r="AV187">
        <v>75</v>
      </c>
    </row>
    <row r="188" spans="1:48" ht="30" customHeight="1" x14ac:dyDescent="0.3">
      <c r="A188" s="11" t="s">
        <v>147</v>
      </c>
      <c r="B188" s="11" t="s">
        <v>148</v>
      </c>
      <c r="C188" s="11" t="s">
        <v>62</v>
      </c>
      <c r="D188" s="9">
        <v>14</v>
      </c>
      <c r="E188" s="10"/>
      <c r="F188" s="10">
        <f>TRUNC(E188*D188, 0)</f>
        <v>0</v>
      </c>
      <c r="G188" s="10"/>
      <c r="H188" s="10">
        <f>TRUNC(G188*D188, 0)</f>
        <v>0</v>
      </c>
      <c r="I188" s="10"/>
      <c r="J188" s="10">
        <f>TRUNC(I188*D188, 0)</f>
        <v>0</v>
      </c>
      <c r="K188" s="10">
        <f t="shared" si="6"/>
        <v>0</v>
      </c>
      <c r="L188" s="10">
        <f t="shared" si="6"/>
        <v>0</v>
      </c>
      <c r="M188" s="11"/>
      <c r="N188" s="1" t="s">
        <v>149</v>
      </c>
      <c r="O188" s="1" t="s">
        <v>52</v>
      </c>
      <c r="P188" s="1" t="s">
        <v>52</v>
      </c>
      <c r="Q188" s="1" t="s">
        <v>145</v>
      </c>
      <c r="R188" s="1" t="s">
        <v>64</v>
      </c>
      <c r="S188" s="1" t="s">
        <v>65</v>
      </c>
      <c r="T188" s="1" t="s">
        <v>65</v>
      </c>
      <c r="AR188" s="1" t="s">
        <v>52</v>
      </c>
      <c r="AS188" s="1" t="s">
        <v>52</v>
      </c>
      <c r="AU188" s="1" t="s">
        <v>150</v>
      </c>
      <c r="AV188">
        <v>76</v>
      </c>
    </row>
    <row r="189" spans="1:48" ht="30" customHeight="1" x14ac:dyDescent="0.3">
      <c r="A189" s="11" t="s">
        <v>84</v>
      </c>
      <c r="B189" s="11" t="s">
        <v>151</v>
      </c>
      <c r="C189" s="11" t="s">
        <v>62</v>
      </c>
      <c r="D189" s="9">
        <v>2</v>
      </c>
      <c r="E189" s="10"/>
      <c r="F189" s="10">
        <f>TRUNC(E189*D189, 0)</f>
        <v>0</v>
      </c>
      <c r="G189" s="10"/>
      <c r="H189" s="10">
        <f>TRUNC(G189*D189, 0)</f>
        <v>0</v>
      </c>
      <c r="I189" s="10"/>
      <c r="J189" s="10">
        <f>TRUNC(I189*D189, 0)</f>
        <v>0</v>
      </c>
      <c r="K189" s="10">
        <f t="shared" si="6"/>
        <v>0</v>
      </c>
      <c r="L189" s="10">
        <f t="shared" si="6"/>
        <v>0</v>
      </c>
      <c r="M189" s="11"/>
      <c r="N189" s="1" t="s">
        <v>152</v>
      </c>
      <c r="O189" s="1" t="s">
        <v>52</v>
      </c>
      <c r="P189" s="1" t="s">
        <v>52</v>
      </c>
      <c r="Q189" s="1" t="s">
        <v>145</v>
      </c>
      <c r="R189" s="1" t="s">
        <v>64</v>
      </c>
      <c r="S189" s="1" t="s">
        <v>65</v>
      </c>
      <c r="T189" s="1" t="s">
        <v>65</v>
      </c>
      <c r="AR189" s="1" t="s">
        <v>52</v>
      </c>
      <c r="AS189" s="1" t="s">
        <v>52</v>
      </c>
      <c r="AU189" s="1" t="s">
        <v>153</v>
      </c>
      <c r="AV189">
        <v>77</v>
      </c>
    </row>
    <row r="190" spans="1:48" ht="30" customHeight="1" x14ac:dyDescent="0.3">
      <c r="A190" s="11" t="s">
        <v>88</v>
      </c>
      <c r="B190" s="11" t="s">
        <v>154</v>
      </c>
      <c r="C190" s="11" t="s">
        <v>71</v>
      </c>
      <c r="D190" s="9">
        <v>18</v>
      </c>
      <c r="E190" s="10"/>
      <c r="F190" s="10">
        <f>TRUNC(E190*D190, 0)</f>
        <v>0</v>
      </c>
      <c r="G190" s="10"/>
      <c r="H190" s="10">
        <f>TRUNC(G190*D190, 0)</f>
        <v>0</v>
      </c>
      <c r="I190" s="10"/>
      <c r="J190" s="10">
        <f>TRUNC(I190*D190, 0)</f>
        <v>0</v>
      </c>
      <c r="K190" s="10">
        <f t="shared" si="6"/>
        <v>0</v>
      </c>
      <c r="L190" s="10">
        <f t="shared" si="6"/>
        <v>0</v>
      </c>
      <c r="M190" s="11"/>
      <c r="N190" s="1" t="s">
        <v>155</v>
      </c>
      <c r="O190" s="1" t="s">
        <v>52</v>
      </c>
      <c r="P190" s="1" t="s">
        <v>52</v>
      </c>
      <c r="Q190" s="1" t="s">
        <v>145</v>
      </c>
      <c r="R190" s="1" t="s">
        <v>64</v>
      </c>
      <c r="S190" s="1" t="s">
        <v>65</v>
      </c>
      <c r="T190" s="1" t="s">
        <v>65</v>
      </c>
      <c r="AR190" s="1" t="s">
        <v>52</v>
      </c>
      <c r="AS190" s="1" t="s">
        <v>52</v>
      </c>
      <c r="AU190" s="1" t="s">
        <v>156</v>
      </c>
      <c r="AV190">
        <v>78</v>
      </c>
    </row>
    <row r="191" spans="1:48" ht="30" customHeight="1" x14ac:dyDescent="0.3">
      <c r="A191" s="11" t="s">
        <v>157</v>
      </c>
      <c r="B191" s="11" t="s">
        <v>158</v>
      </c>
      <c r="C191" s="11" t="s">
        <v>71</v>
      </c>
      <c r="D191" s="9">
        <v>3</v>
      </c>
      <c r="E191" s="10"/>
      <c r="F191" s="10">
        <f>TRUNC(E191*D191, 0)</f>
        <v>0</v>
      </c>
      <c r="G191" s="10"/>
      <c r="H191" s="10">
        <f>TRUNC(G191*D191, 0)</f>
        <v>0</v>
      </c>
      <c r="I191" s="10"/>
      <c r="J191" s="10">
        <f>TRUNC(I191*D191, 0)</f>
        <v>0</v>
      </c>
      <c r="K191" s="10">
        <f t="shared" si="6"/>
        <v>0</v>
      </c>
      <c r="L191" s="10">
        <f t="shared" si="6"/>
        <v>0</v>
      </c>
      <c r="M191" s="11"/>
      <c r="N191" s="1" t="s">
        <v>159</v>
      </c>
      <c r="O191" s="1" t="s">
        <v>52</v>
      </c>
      <c r="P191" s="1" t="s">
        <v>52</v>
      </c>
      <c r="Q191" s="1" t="s">
        <v>145</v>
      </c>
      <c r="R191" s="1" t="s">
        <v>64</v>
      </c>
      <c r="S191" s="1" t="s">
        <v>65</v>
      </c>
      <c r="T191" s="1" t="s">
        <v>65</v>
      </c>
      <c r="AR191" s="1" t="s">
        <v>52</v>
      </c>
      <c r="AS191" s="1" t="s">
        <v>52</v>
      </c>
      <c r="AU191" s="1" t="s">
        <v>160</v>
      </c>
      <c r="AV191">
        <v>113</v>
      </c>
    </row>
    <row r="192" spans="1:48" ht="30" customHeight="1" x14ac:dyDescent="0.3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  <c r="Q192" s="1" t="s">
        <v>145</v>
      </c>
    </row>
    <row r="193" spans="1:17" ht="30" customHeight="1" x14ac:dyDescent="0.3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  <c r="Q193" s="1" t="s">
        <v>145</v>
      </c>
    </row>
    <row r="194" spans="1:17" ht="30" customHeight="1" x14ac:dyDescent="0.3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  <c r="Q194" s="1" t="s">
        <v>145</v>
      </c>
    </row>
    <row r="195" spans="1:17" ht="30" customHeight="1" x14ac:dyDescent="0.3">
      <c r="A195" s="9"/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  <c r="Q195" s="1" t="s">
        <v>145</v>
      </c>
    </row>
    <row r="196" spans="1:17" ht="30" customHeight="1" x14ac:dyDescent="0.3">
      <c r="A196" s="9"/>
      <c r="B196" s="9"/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  <c r="Q196" s="1" t="s">
        <v>145</v>
      </c>
    </row>
    <row r="197" spans="1:17" ht="30" customHeight="1" x14ac:dyDescent="0.3">
      <c r="A197" s="9"/>
      <c r="B197" s="9"/>
      <c r="C197" s="9"/>
      <c r="D197" s="9"/>
      <c r="E197" s="10"/>
      <c r="F197" s="10"/>
      <c r="G197" s="10"/>
      <c r="H197" s="10"/>
      <c r="I197" s="10"/>
      <c r="J197" s="10"/>
      <c r="K197" s="10"/>
      <c r="L197" s="10"/>
      <c r="M197" s="9"/>
      <c r="Q197" s="1" t="s">
        <v>145</v>
      </c>
    </row>
    <row r="198" spans="1:17" ht="30" customHeight="1" x14ac:dyDescent="0.3">
      <c r="A198" s="9"/>
      <c r="B198" s="9"/>
      <c r="C198" s="9"/>
      <c r="D198" s="9"/>
      <c r="E198" s="10"/>
      <c r="F198" s="10"/>
      <c r="G198" s="10"/>
      <c r="H198" s="10"/>
      <c r="I198" s="10"/>
      <c r="J198" s="10"/>
      <c r="K198" s="10"/>
      <c r="L198" s="10"/>
      <c r="M198" s="9"/>
      <c r="Q198" s="1" t="s">
        <v>145</v>
      </c>
    </row>
    <row r="199" spans="1:17" ht="30" customHeight="1" x14ac:dyDescent="0.3">
      <c r="A199" s="9"/>
      <c r="B199" s="9"/>
      <c r="C199" s="9"/>
      <c r="D199" s="9"/>
      <c r="E199" s="10"/>
      <c r="F199" s="10"/>
      <c r="G199" s="10"/>
      <c r="H199" s="10"/>
      <c r="I199" s="10"/>
      <c r="J199" s="10"/>
      <c r="K199" s="10"/>
      <c r="L199" s="10"/>
      <c r="M199" s="9"/>
      <c r="Q199" s="1" t="s">
        <v>145</v>
      </c>
    </row>
    <row r="200" spans="1:17" ht="30" customHeight="1" x14ac:dyDescent="0.3">
      <c r="A200" s="9"/>
      <c r="B200" s="9"/>
      <c r="C200" s="9"/>
      <c r="D200" s="9"/>
      <c r="E200" s="10"/>
      <c r="F200" s="10"/>
      <c r="G200" s="10"/>
      <c r="H200" s="10"/>
      <c r="I200" s="10"/>
      <c r="J200" s="10"/>
      <c r="K200" s="10"/>
      <c r="L200" s="10"/>
      <c r="M200" s="9"/>
      <c r="Q200" s="1" t="s">
        <v>145</v>
      </c>
    </row>
    <row r="201" spans="1:17" ht="30" customHeight="1" x14ac:dyDescent="0.3">
      <c r="A201" s="9"/>
      <c r="B201" s="9"/>
      <c r="C201" s="9"/>
      <c r="D201" s="9"/>
      <c r="E201" s="10"/>
      <c r="F201" s="10"/>
      <c r="G201" s="10"/>
      <c r="H201" s="10"/>
      <c r="I201" s="10"/>
      <c r="J201" s="10"/>
      <c r="K201" s="10"/>
      <c r="L201" s="10"/>
      <c r="M201" s="9"/>
      <c r="Q201" s="1" t="s">
        <v>145</v>
      </c>
    </row>
    <row r="202" spans="1:17" ht="30" customHeight="1" x14ac:dyDescent="0.3">
      <c r="A202" s="9"/>
      <c r="B202" s="9"/>
      <c r="C202" s="9"/>
      <c r="D202" s="9"/>
      <c r="E202" s="10"/>
      <c r="F202" s="10"/>
      <c r="G202" s="10"/>
      <c r="H202" s="10"/>
      <c r="I202" s="10"/>
      <c r="J202" s="10"/>
      <c r="K202" s="10"/>
      <c r="L202" s="10"/>
      <c r="M202" s="9"/>
      <c r="Q202" s="1" t="s">
        <v>145</v>
      </c>
    </row>
    <row r="203" spans="1:17" ht="30" customHeight="1" x14ac:dyDescent="0.3">
      <c r="A203" s="9"/>
      <c r="B203" s="9"/>
      <c r="C203" s="9"/>
      <c r="D203" s="9"/>
      <c r="E203" s="10"/>
      <c r="F203" s="10"/>
      <c r="G203" s="10"/>
      <c r="H203" s="10"/>
      <c r="I203" s="10"/>
      <c r="J203" s="10"/>
      <c r="K203" s="10"/>
      <c r="L203" s="10"/>
      <c r="M203" s="9"/>
      <c r="Q203" s="1" t="s">
        <v>145</v>
      </c>
    </row>
    <row r="204" spans="1:17" ht="30" customHeight="1" x14ac:dyDescent="0.3">
      <c r="A204" s="9"/>
      <c r="B204" s="9"/>
      <c r="C204" s="9"/>
      <c r="D204" s="9"/>
      <c r="E204" s="10"/>
      <c r="F204" s="10"/>
      <c r="G204" s="10"/>
      <c r="H204" s="10"/>
      <c r="I204" s="10"/>
      <c r="J204" s="10"/>
      <c r="K204" s="10"/>
      <c r="L204" s="10"/>
      <c r="M204" s="9"/>
      <c r="Q204" s="1" t="s">
        <v>145</v>
      </c>
    </row>
    <row r="205" spans="1:17" ht="30" customHeight="1" x14ac:dyDescent="0.3">
      <c r="A205" s="9"/>
      <c r="B205" s="9"/>
      <c r="C205" s="9"/>
      <c r="D205" s="9"/>
      <c r="E205" s="10"/>
      <c r="F205" s="10"/>
      <c r="G205" s="10"/>
      <c r="H205" s="10"/>
      <c r="I205" s="10"/>
      <c r="J205" s="10"/>
      <c r="K205" s="10"/>
      <c r="L205" s="10"/>
      <c r="M205" s="9"/>
      <c r="Q205" s="1" t="s">
        <v>145</v>
      </c>
    </row>
    <row r="206" spans="1:17" ht="30" customHeight="1" x14ac:dyDescent="0.3">
      <c r="A206" s="9"/>
      <c r="B206" s="9"/>
      <c r="C206" s="9"/>
      <c r="D206" s="9"/>
      <c r="E206" s="10"/>
      <c r="F206" s="10"/>
      <c r="G206" s="10"/>
      <c r="H206" s="10"/>
      <c r="I206" s="10"/>
      <c r="J206" s="10"/>
      <c r="K206" s="10"/>
      <c r="L206" s="10"/>
      <c r="M206" s="9"/>
      <c r="Q206" s="1" t="s">
        <v>145</v>
      </c>
    </row>
    <row r="207" spans="1:17" ht="30" customHeight="1" x14ac:dyDescent="0.3">
      <c r="A207" s="9"/>
      <c r="B207" s="9"/>
      <c r="C207" s="9"/>
      <c r="D207" s="9"/>
      <c r="E207" s="10"/>
      <c r="F207" s="10"/>
      <c r="G207" s="10"/>
      <c r="H207" s="10"/>
      <c r="I207" s="10"/>
      <c r="J207" s="10"/>
      <c r="K207" s="10"/>
      <c r="L207" s="10"/>
      <c r="M207" s="9"/>
      <c r="Q207" s="1" t="s">
        <v>145</v>
      </c>
    </row>
    <row r="208" spans="1:17" ht="30" customHeight="1" x14ac:dyDescent="0.3">
      <c r="A208" s="9"/>
      <c r="B208" s="9"/>
      <c r="C208" s="9"/>
      <c r="D208" s="9"/>
      <c r="E208" s="10"/>
      <c r="F208" s="10"/>
      <c r="G208" s="10"/>
      <c r="H208" s="10"/>
      <c r="I208" s="10"/>
      <c r="J208" s="10"/>
      <c r="K208" s="10"/>
      <c r="L208" s="10"/>
      <c r="M208" s="9"/>
      <c r="Q208" s="1" t="s">
        <v>145</v>
      </c>
    </row>
    <row r="209" spans="1:48" ht="30" customHeight="1" x14ac:dyDescent="0.3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  <c r="Q209" s="1" t="s">
        <v>145</v>
      </c>
    </row>
    <row r="210" spans="1:48" ht="30" customHeight="1" x14ac:dyDescent="0.3">
      <c r="A210" s="9"/>
      <c r="B210" s="9"/>
      <c r="C210" s="9"/>
      <c r="D210" s="9"/>
      <c r="E210" s="10"/>
      <c r="F210" s="10"/>
      <c r="G210" s="10"/>
      <c r="H210" s="10"/>
      <c r="I210" s="10"/>
      <c r="J210" s="10"/>
      <c r="K210" s="10"/>
      <c r="L210" s="10"/>
      <c r="M210" s="9"/>
      <c r="Q210" s="1" t="s">
        <v>145</v>
      </c>
    </row>
    <row r="211" spans="1:48" ht="30" customHeight="1" x14ac:dyDescent="0.3">
      <c r="A211" s="18" t="s">
        <v>77</v>
      </c>
      <c r="B211" s="19"/>
      <c r="C211" s="19"/>
      <c r="D211" s="19"/>
      <c r="E211" s="15"/>
      <c r="F211" s="15">
        <f>SUMIF(Q187:Q210,"01010202",F187:F210)</f>
        <v>0</v>
      </c>
      <c r="G211" s="15"/>
      <c r="H211" s="15">
        <f>SUMIF(Q187:Q210,"01010202",H187:H210)</f>
        <v>0</v>
      </c>
      <c r="I211" s="15"/>
      <c r="J211" s="15">
        <f>SUMIF(Q187:Q210,"01010202",J187:J210)</f>
        <v>0</v>
      </c>
      <c r="K211" s="15"/>
      <c r="L211" s="15">
        <f>SUMIF(Q187:Q210,"01010202",L187:L210)</f>
        <v>0</v>
      </c>
      <c r="M211" s="19"/>
      <c r="N211" t="s">
        <v>78</v>
      </c>
    </row>
    <row r="212" spans="1:48" ht="30" customHeight="1" x14ac:dyDescent="0.3">
      <c r="A212" s="20" t="s">
        <v>161</v>
      </c>
      <c r="B212" s="20" t="s">
        <v>52</v>
      </c>
      <c r="C212" s="21"/>
      <c r="D212" s="21"/>
      <c r="E212" s="22"/>
      <c r="F212" s="22"/>
      <c r="G212" s="22"/>
      <c r="H212" s="22"/>
      <c r="I212" s="22"/>
      <c r="J212" s="22"/>
      <c r="K212" s="22"/>
      <c r="L212" s="22"/>
      <c r="M212" s="21"/>
      <c r="Q212" s="1" t="s">
        <v>162</v>
      </c>
    </row>
    <row r="213" spans="1:48" ht="30" customHeight="1" x14ac:dyDescent="0.3">
      <c r="A213" s="11" t="s">
        <v>163</v>
      </c>
      <c r="B213" s="11" t="s">
        <v>164</v>
      </c>
      <c r="C213" s="11" t="s">
        <v>165</v>
      </c>
      <c r="D213" s="9">
        <v>1</v>
      </c>
      <c r="E213" s="10"/>
      <c r="F213" s="10">
        <f>TRUNC(E213*D213, 0)</f>
        <v>0</v>
      </c>
      <c r="G213" s="10"/>
      <c r="H213" s="10">
        <f>TRUNC(G213*D213, 0)</f>
        <v>0</v>
      </c>
      <c r="I213" s="10"/>
      <c r="J213" s="10">
        <f>TRUNC(I213*D213, 0)</f>
        <v>0</v>
      </c>
      <c r="K213" s="10">
        <f>TRUNC(E213+G213+I213, 0)</f>
        <v>0</v>
      </c>
      <c r="L213" s="10">
        <f>TRUNC(F213+H213+J213, 0)</f>
        <v>0</v>
      </c>
      <c r="M213" s="11"/>
      <c r="N213" s="1" t="s">
        <v>166</v>
      </c>
      <c r="O213" s="1" t="s">
        <v>52</v>
      </c>
      <c r="P213" s="1" t="s">
        <v>52</v>
      </c>
      <c r="Q213" s="1" t="s">
        <v>162</v>
      </c>
      <c r="R213" s="1" t="s">
        <v>64</v>
      </c>
      <c r="S213" s="1" t="s">
        <v>65</v>
      </c>
      <c r="T213" s="1" t="s">
        <v>65</v>
      </c>
      <c r="AR213" s="1" t="s">
        <v>52</v>
      </c>
      <c r="AS213" s="1" t="s">
        <v>52</v>
      </c>
      <c r="AU213" s="1" t="s">
        <v>167</v>
      </c>
      <c r="AV213">
        <v>81</v>
      </c>
    </row>
    <row r="214" spans="1:48" ht="30" customHeight="1" x14ac:dyDescent="0.3">
      <c r="A214" s="9"/>
      <c r="B214" s="9"/>
      <c r="C214" s="9"/>
      <c r="D214" s="9"/>
      <c r="E214" s="10"/>
      <c r="F214" s="10"/>
      <c r="G214" s="10"/>
      <c r="H214" s="10"/>
      <c r="I214" s="10"/>
      <c r="J214" s="10"/>
      <c r="K214" s="10"/>
      <c r="L214" s="10"/>
      <c r="M214" s="9"/>
      <c r="Q214" s="1" t="s">
        <v>162</v>
      </c>
    </row>
    <row r="215" spans="1:48" ht="30" customHeight="1" x14ac:dyDescent="0.3">
      <c r="A215" s="9"/>
      <c r="B215" s="9"/>
      <c r="C215" s="9"/>
      <c r="D215" s="9"/>
      <c r="E215" s="10"/>
      <c r="F215" s="10"/>
      <c r="G215" s="10"/>
      <c r="H215" s="10"/>
      <c r="I215" s="10"/>
      <c r="J215" s="10"/>
      <c r="K215" s="10"/>
      <c r="L215" s="10"/>
      <c r="M215" s="9"/>
      <c r="Q215" s="1" t="s">
        <v>162</v>
      </c>
    </row>
    <row r="216" spans="1:48" ht="30" customHeight="1" x14ac:dyDescent="0.3">
      <c r="A216" s="9"/>
      <c r="B216" s="9"/>
      <c r="C216" s="9"/>
      <c r="D216" s="9"/>
      <c r="E216" s="10"/>
      <c r="F216" s="10"/>
      <c r="G216" s="10"/>
      <c r="H216" s="10"/>
      <c r="I216" s="10"/>
      <c r="J216" s="10"/>
      <c r="K216" s="10"/>
      <c r="L216" s="10"/>
      <c r="M216" s="9"/>
      <c r="Q216" s="1" t="s">
        <v>162</v>
      </c>
    </row>
    <row r="217" spans="1:48" ht="30" customHeight="1" x14ac:dyDescent="0.3">
      <c r="A217" s="9"/>
      <c r="B217" s="9"/>
      <c r="C217" s="9"/>
      <c r="D217" s="9"/>
      <c r="E217" s="10"/>
      <c r="F217" s="10"/>
      <c r="G217" s="10"/>
      <c r="H217" s="10"/>
      <c r="I217" s="10"/>
      <c r="J217" s="10"/>
      <c r="K217" s="10"/>
      <c r="L217" s="10"/>
      <c r="M217" s="9"/>
      <c r="Q217" s="1" t="s">
        <v>162</v>
      </c>
    </row>
    <row r="218" spans="1:48" ht="30" customHeight="1" x14ac:dyDescent="0.3">
      <c r="A218" s="9"/>
      <c r="B218" s="9"/>
      <c r="C218" s="9"/>
      <c r="D218" s="9"/>
      <c r="E218" s="10"/>
      <c r="F218" s="10"/>
      <c r="G218" s="10"/>
      <c r="H218" s="10"/>
      <c r="I218" s="10"/>
      <c r="J218" s="10"/>
      <c r="K218" s="10"/>
      <c r="L218" s="10"/>
      <c r="M218" s="9"/>
      <c r="Q218" s="1" t="s">
        <v>162</v>
      </c>
    </row>
    <row r="219" spans="1:48" ht="30" customHeight="1" x14ac:dyDescent="0.3">
      <c r="A219" s="9"/>
      <c r="B219" s="9"/>
      <c r="C219" s="9"/>
      <c r="D219" s="9"/>
      <c r="E219" s="10"/>
      <c r="F219" s="10"/>
      <c r="G219" s="10"/>
      <c r="H219" s="10"/>
      <c r="I219" s="10"/>
      <c r="J219" s="10"/>
      <c r="K219" s="10"/>
      <c r="L219" s="10"/>
      <c r="M219" s="9"/>
      <c r="Q219" s="1" t="s">
        <v>162</v>
      </c>
    </row>
    <row r="220" spans="1:48" ht="30" customHeight="1" x14ac:dyDescent="0.3">
      <c r="A220" s="9"/>
      <c r="B220" s="9"/>
      <c r="C220" s="9"/>
      <c r="D220" s="9"/>
      <c r="E220" s="10"/>
      <c r="F220" s="10"/>
      <c r="G220" s="10"/>
      <c r="H220" s="10"/>
      <c r="I220" s="10"/>
      <c r="J220" s="10"/>
      <c r="K220" s="10"/>
      <c r="L220" s="10"/>
      <c r="M220" s="9"/>
      <c r="Q220" s="1" t="s">
        <v>162</v>
      </c>
    </row>
    <row r="221" spans="1:48" ht="30" customHeight="1" x14ac:dyDescent="0.3">
      <c r="A221" s="9"/>
      <c r="B221" s="9"/>
      <c r="C221" s="9"/>
      <c r="D221" s="9"/>
      <c r="E221" s="10"/>
      <c r="F221" s="10"/>
      <c r="G221" s="10"/>
      <c r="H221" s="10"/>
      <c r="I221" s="10"/>
      <c r="J221" s="10"/>
      <c r="K221" s="10"/>
      <c r="L221" s="10"/>
      <c r="M221" s="9"/>
      <c r="Q221" s="1" t="s">
        <v>162</v>
      </c>
    </row>
    <row r="222" spans="1:48" ht="30" customHeight="1" x14ac:dyDescent="0.3">
      <c r="A222" s="9"/>
      <c r="B222" s="9"/>
      <c r="C222" s="9"/>
      <c r="D222" s="9"/>
      <c r="E222" s="10"/>
      <c r="F222" s="10"/>
      <c r="G222" s="10"/>
      <c r="H222" s="10"/>
      <c r="I222" s="10"/>
      <c r="J222" s="10"/>
      <c r="K222" s="10"/>
      <c r="L222" s="10"/>
      <c r="M222" s="9"/>
      <c r="Q222" s="1" t="s">
        <v>162</v>
      </c>
    </row>
    <row r="223" spans="1:48" ht="30" customHeight="1" x14ac:dyDescent="0.3">
      <c r="A223" s="9"/>
      <c r="B223" s="9"/>
      <c r="C223" s="9"/>
      <c r="D223" s="9"/>
      <c r="E223" s="10"/>
      <c r="F223" s="10"/>
      <c r="G223" s="10"/>
      <c r="H223" s="10"/>
      <c r="I223" s="10"/>
      <c r="J223" s="10"/>
      <c r="K223" s="10"/>
      <c r="L223" s="10"/>
      <c r="M223" s="9"/>
      <c r="Q223" s="1" t="s">
        <v>162</v>
      </c>
    </row>
    <row r="224" spans="1:48" ht="30" customHeight="1" x14ac:dyDescent="0.3">
      <c r="A224" s="9"/>
      <c r="B224" s="9"/>
      <c r="C224" s="9"/>
      <c r="D224" s="9"/>
      <c r="E224" s="10"/>
      <c r="F224" s="10"/>
      <c r="G224" s="10"/>
      <c r="H224" s="10"/>
      <c r="I224" s="10"/>
      <c r="J224" s="10"/>
      <c r="K224" s="10"/>
      <c r="L224" s="10"/>
      <c r="M224" s="9"/>
      <c r="Q224" s="1" t="s">
        <v>162</v>
      </c>
    </row>
    <row r="225" spans="1:48" ht="30" customHeight="1" x14ac:dyDescent="0.3">
      <c r="A225" s="9"/>
      <c r="B225" s="9"/>
      <c r="C225" s="9"/>
      <c r="D225" s="9"/>
      <c r="E225" s="10"/>
      <c r="F225" s="10"/>
      <c r="G225" s="10"/>
      <c r="H225" s="10"/>
      <c r="I225" s="10"/>
      <c r="J225" s="10"/>
      <c r="K225" s="10"/>
      <c r="L225" s="10"/>
      <c r="M225" s="9"/>
      <c r="Q225" s="1" t="s">
        <v>162</v>
      </c>
    </row>
    <row r="226" spans="1:48" ht="30" customHeight="1" x14ac:dyDescent="0.3">
      <c r="A226" s="9"/>
      <c r="B226" s="9"/>
      <c r="C226" s="9"/>
      <c r="D226" s="9"/>
      <c r="E226" s="10"/>
      <c r="F226" s="10"/>
      <c r="G226" s="10"/>
      <c r="H226" s="10"/>
      <c r="I226" s="10"/>
      <c r="J226" s="10"/>
      <c r="K226" s="10"/>
      <c r="L226" s="10"/>
      <c r="M226" s="9"/>
      <c r="Q226" s="1" t="s">
        <v>162</v>
      </c>
    </row>
    <row r="227" spans="1:48" ht="30" customHeight="1" x14ac:dyDescent="0.3">
      <c r="A227" s="9"/>
      <c r="B227" s="9"/>
      <c r="C227" s="9"/>
      <c r="D227" s="9"/>
      <c r="E227" s="10"/>
      <c r="F227" s="10"/>
      <c r="G227" s="10"/>
      <c r="H227" s="10"/>
      <c r="I227" s="10"/>
      <c r="J227" s="10"/>
      <c r="K227" s="10"/>
      <c r="L227" s="10"/>
      <c r="M227" s="9"/>
      <c r="Q227" s="1" t="s">
        <v>162</v>
      </c>
    </row>
    <row r="228" spans="1:48" ht="30" customHeight="1" x14ac:dyDescent="0.3">
      <c r="A228" s="9"/>
      <c r="B228" s="9"/>
      <c r="C228" s="9"/>
      <c r="D228" s="9"/>
      <c r="E228" s="10"/>
      <c r="F228" s="10"/>
      <c r="G228" s="10"/>
      <c r="H228" s="10"/>
      <c r="I228" s="10"/>
      <c r="J228" s="10"/>
      <c r="K228" s="10"/>
      <c r="L228" s="10"/>
      <c r="M228" s="9"/>
      <c r="Q228" s="1" t="s">
        <v>162</v>
      </c>
    </row>
    <row r="229" spans="1:48" ht="30" customHeight="1" x14ac:dyDescent="0.3">
      <c r="A229" s="9"/>
      <c r="B229" s="9"/>
      <c r="C229" s="9"/>
      <c r="D229" s="9"/>
      <c r="E229" s="10"/>
      <c r="F229" s="10"/>
      <c r="G229" s="10"/>
      <c r="H229" s="10"/>
      <c r="I229" s="10"/>
      <c r="J229" s="10"/>
      <c r="K229" s="10"/>
      <c r="L229" s="10"/>
      <c r="M229" s="9"/>
      <c r="Q229" s="1" t="s">
        <v>162</v>
      </c>
    </row>
    <row r="230" spans="1:48" ht="30" customHeight="1" x14ac:dyDescent="0.3">
      <c r="A230" s="9"/>
      <c r="B230" s="9"/>
      <c r="C230" s="9"/>
      <c r="D230" s="9"/>
      <c r="E230" s="10"/>
      <c r="F230" s="10"/>
      <c r="G230" s="10"/>
      <c r="H230" s="10"/>
      <c r="I230" s="10"/>
      <c r="J230" s="10"/>
      <c r="K230" s="10"/>
      <c r="L230" s="10"/>
      <c r="M230" s="9"/>
      <c r="Q230" s="1" t="s">
        <v>162</v>
      </c>
    </row>
    <row r="231" spans="1:48" ht="30" customHeight="1" x14ac:dyDescent="0.3">
      <c r="A231" s="9"/>
      <c r="B231" s="9"/>
      <c r="C231" s="9"/>
      <c r="D231" s="9"/>
      <c r="E231" s="10"/>
      <c r="F231" s="10"/>
      <c r="G231" s="10"/>
      <c r="H231" s="10"/>
      <c r="I231" s="10"/>
      <c r="J231" s="10"/>
      <c r="K231" s="10"/>
      <c r="L231" s="10"/>
      <c r="M231" s="9"/>
      <c r="Q231" s="1" t="s">
        <v>162</v>
      </c>
    </row>
    <row r="232" spans="1:48" ht="30" customHeight="1" x14ac:dyDescent="0.3">
      <c r="A232" s="9"/>
      <c r="B232" s="9"/>
      <c r="C232" s="9"/>
      <c r="D232" s="9"/>
      <c r="E232" s="10"/>
      <c r="F232" s="10"/>
      <c r="G232" s="10"/>
      <c r="H232" s="10"/>
      <c r="I232" s="10"/>
      <c r="J232" s="10"/>
      <c r="K232" s="10"/>
      <c r="L232" s="10"/>
      <c r="M232" s="9"/>
      <c r="Q232" s="1" t="s">
        <v>162</v>
      </c>
    </row>
    <row r="233" spans="1:48" ht="30" customHeight="1" x14ac:dyDescent="0.3">
      <c r="A233" s="9"/>
      <c r="B233" s="9"/>
      <c r="C233" s="9"/>
      <c r="D233" s="9"/>
      <c r="E233" s="10"/>
      <c r="F233" s="10"/>
      <c r="G233" s="10"/>
      <c r="H233" s="10"/>
      <c r="I233" s="10"/>
      <c r="J233" s="10"/>
      <c r="K233" s="10"/>
      <c r="L233" s="10"/>
      <c r="M233" s="9"/>
      <c r="Q233" s="1" t="s">
        <v>162</v>
      </c>
    </row>
    <row r="234" spans="1:48" ht="30" customHeight="1" x14ac:dyDescent="0.3">
      <c r="A234" s="9"/>
      <c r="B234" s="9"/>
      <c r="C234" s="9"/>
      <c r="D234" s="9"/>
      <c r="E234" s="10"/>
      <c r="F234" s="10"/>
      <c r="G234" s="10"/>
      <c r="H234" s="10"/>
      <c r="I234" s="10"/>
      <c r="J234" s="10"/>
      <c r="K234" s="10"/>
      <c r="L234" s="10"/>
      <c r="M234" s="9"/>
      <c r="Q234" s="1" t="s">
        <v>162</v>
      </c>
    </row>
    <row r="235" spans="1:48" ht="30" customHeight="1" x14ac:dyDescent="0.3">
      <c r="A235" s="9"/>
      <c r="B235" s="9"/>
      <c r="C235" s="9"/>
      <c r="D235" s="9"/>
      <c r="E235" s="10"/>
      <c r="F235" s="10"/>
      <c r="G235" s="10"/>
      <c r="H235" s="10"/>
      <c r="I235" s="10"/>
      <c r="J235" s="10"/>
      <c r="K235" s="10"/>
      <c r="L235" s="10"/>
      <c r="M235" s="9"/>
      <c r="Q235" s="1" t="s">
        <v>162</v>
      </c>
    </row>
    <row r="236" spans="1:48" ht="30" customHeight="1" x14ac:dyDescent="0.3">
      <c r="A236" s="9"/>
      <c r="B236" s="9"/>
      <c r="C236" s="9"/>
      <c r="D236" s="9"/>
      <c r="E236" s="10"/>
      <c r="F236" s="10"/>
      <c r="G236" s="10"/>
      <c r="H236" s="10"/>
      <c r="I236" s="10"/>
      <c r="J236" s="10"/>
      <c r="K236" s="10"/>
      <c r="L236" s="10"/>
      <c r="M236" s="9"/>
      <c r="Q236" s="1" t="s">
        <v>162</v>
      </c>
    </row>
    <row r="237" spans="1:48" ht="30" customHeight="1" x14ac:dyDescent="0.3">
      <c r="A237" s="18" t="s">
        <v>77</v>
      </c>
      <c r="B237" s="19"/>
      <c r="C237" s="19"/>
      <c r="D237" s="19"/>
      <c r="E237" s="15"/>
      <c r="F237" s="15">
        <f>SUMIF(Q213:Q236,"01010203",F213:F236)</f>
        <v>0</v>
      </c>
      <c r="G237" s="15"/>
      <c r="H237" s="15">
        <f>SUMIF(Q213:Q236,"01010203",H213:H236)</f>
        <v>0</v>
      </c>
      <c r="I237" s="15"/>
      <c r="J237" s="15">
        <f>SUMIF(Q213:Q236,"01010203",J213:J236)</f>
        <v>0</v>
      </c>
      <c r="K237" s="15"/>
      <c r="L237" s="15">
        <f>SUMIF(Q213:Q236,"01010203",L213:L236)</f>
        <v>0</v>
      </c>
      <c r="M237" s="19"/>
      <c r="N237" t="s">
        <v>78</v>
      </c>
    </row>
    <row r="238" spans="1:48" ht="30" customHeight="1" x14ac:dyDescent="0.3">
      <c r="A238" s="20" t="s">
        <v>168</v>
      </c>
      <c r="B238" s="20" t="s">
        <v>52</v>
      </c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1"/>
      <c r="Q238" s="1" t="s">
        <v>169</v>
      </c>
    </row>
    <row r="239" spans="1:48" ht="30" customHeight="1" x14ac:dyDescent="0.3">
      <c r="A239" s="11" t="s">
        <v>104</v>
      </c>
      <c r="B239" s="11" t="s">
        <v>105</v>
      </c>
      <c r="C239" s="11" t="s">
        <v>62</v>
      </c>
      <c r="D239" s="9">
        <v>5</v>
      </c>
      <c r="E239" s="10"/>
      <c r="F239" s="10">
        <f>TRUNC(E239*D239, 0)</f>
        <v>0</v>
      </c>
      <c r="G239" s="10"/>
      <c r="H239" s="10">
        <f>TRUNC(G239*D239, 0)</f>
        <v>0</v>
      </c>
      <c r="I239" s="10"/>
      <c r="J239" s="10">
        <f>TRUNC(I239*D239, 0)</f>
        <v>0</v>
      </c>
      <c r="K239" s="10">
        <f t="shared" ref="K239:L241" si="7">TRUNC(E239+G239+I239, 0)</f>
        <v>0</v>
      </c>
      <c r="L239" s="10">
        <f t="shared" si="7"/>
        <v>0</v>
      </c>
      <c r="M239" s="11"/>
      <c r="N239" s="1" t="s">
        <v>106</v>
      </c>
      <c r="O239" s="1" t="s">
        <v>52</v>
      </c>
      <c r="P239" s="1" t="s">
        <v>52</v>
      </c>
      <c r="Q239" s="1" t="s">
        <v>169</v>
      </c>
      <c r="R239" s="1" t="s">
        <v>64</v>
      </c>
      <c r="S239" s="1" t="s">
        <v>65</v>
      </c>
      <c r="T239" s="1" t="s">
        <v>65</v>
      </c>
      <c r="AR239" s="1" t="s">
        <v>52</v>
      </c>
      <c r="AS239" s="1" t="s">
        <v>52</v>
      </c>
      <c r="AU239" s="1" t="s">
        <v>170</v>
      </c>
      <c r="AV239">
        <v>84</v>
      </c>
    </row>
    <row r="240" spans="1:48" ht="30" customHeight="1" x14ac:dyDescent="0.3">
      <c r="A240" s="11" t="s">
        <v>104</v>
      </c>
      <c r="B240" s="11" t="s">
        <v>108</v>
      </c>
      <c r="C240" s="11" t="s">
        <v>62</v>
      </c>
      <c r="D240" s="9">
        <v>25</v>
      </c>
      <c r="E240" s="10"/>
      <c r="F240" s="10">
        <f>TRUNC(E240*D240, 0)</f>
        <v>0</v>
      </c>
      <c r="G240" s="10"/>
      <c r="H240" s="10">
        <f>TRUNC(G240*D240, 0)</f>
        <v>0</v>
      </c>
      <c r="I240" s="10"/>
      <c r="J240" s="10">
        <f>TRUNC(I240*D240, 0)</f>
        <v>0</v>
      </c>
      <c r="K240" s="10">
        <f t="shared" si="7"/>
        <v>0</v>
      </c>
      <c r="L240" s="10">
        <f t="shared" si="7"/>
        <v>0</v>
      </c>
      <c r="M240" s="11"/>
      <c r="N240" s="1" t="s">
        <v>109</v>
      </c>
      <c r="O240" s="1" t="s">
        <v>52</v>
      </c>
      <c r="P240" s="1" t="s">
        <v>52</v>
      </c>
      <c r="Q240" s="1" t="s">
        <v>169</v>
      </c>
      <c r="R240" s="1" t="s">
        <v>64</v>
      </c>
      <c r="S240" s="1" t="s">
        <v>65</v>
      </c>
      <c r="T240" s="1" t="s">
        <v>65</v>
      </c>
      <c r="AR240" s="1" t="s">
        <v>52</v>
      </c>
      <c r="AS240" s="1" t="s">
        <v>52</v>
      </c>
      <c r="AU240" s="1" t="s">
        <v>171</v>
      </c>
      <c r="AV240">
        <v>85</v>
      </c>
    </row>
    <row r="241" spans="1:48" ht="30" customHeight="1" x14ac:dyDescent="0.3">
      <c r="A241" s="11" t="s">
        <v>104</v>
      </c>
      <c r="B241" s="11" t="s">
        <v>172</v>
      </c>
      <c r="C241" s="11" t="s">
        <v>71</v>
      </c>
      <c r="D241" s="9">
        <v>22</v>
      </c>
      <c r="E241" s="10"/>
      <c r="F241" s="10">
        <f>TRUNC(E241*D241, 0)</f>
        <v>0</v>
      </c>
      <c r="G241" s="10"/>
      <c r="H241" s="10">
        <f>TRUNC(G241*D241, 0)</f>
        <v>0</v>
      </c>
      <c r="I241" s="10"/>
      <c r="J241" s="10">
        <f>TRUNC(I241*D241, 0)</f>
        <v>0</v>
      </c>
      <c r="K241" s="10">
        <f t="shared" si="7"/>
        <v>0</v>
      </c>
      <c r="L241" s="10">
        <f t="shared" si="7"/>
        <v>0</v>
      </c>
      <c r="M241" s="11"/>
      <c r="N241" s="1" t="s">
        <v>173</v>
      </c>
      <c r="O241" s="1" t="s">
        <v>52</v>
      </c>
      <c r="P241" s="1" t="s">
        <v>52</v>
      </c>
      <c r="Q241" s="1" t="s">
        <v>169</v>
      </c>
      <c r="R241" s="1" t="s">
        <v>64</v>
      </c>
      <c r="S241" s="1" t="s">
        <v>65</v>
      </c>
      <c r="T241" s="1" t="s">
        <v>65</v>
      </c>
      <c r="AR241" s="1" t="s">
        <v>52</v>
      </c>
      <c r="AS241" s="1" t="s">
        <v>52</v>
      </c>
      <c r="AU241" s="1" t="s">
        <v>174</v>
      </c>
      <c r="AV241">
        <v>86</v>
      </c>
    </row>
    <row r="242" spans="1:48" ht="30" customHeight="1" x14ac:dyDescent="0.3">
      <c r="A242" s="9"/>
      <c r="B242" s="9"/>
      <c r="C242" s="9"/>
      <c r="D242" s="9"/>
      <c r="E242" s="10"/>
      <c r="F242" s="10"/>
      <c r="G242" s="10"/>
      <c r="H242" s="10"/>
      <c r="I242" s="10"/>
      <c r="J242" s="10"/>
      <c r="K242" s="10"/>
      <c r="L242" s="10"/>
      <c r="M242" s="9"/>
      <c r="Q242" s="1" t="s">
        <v>169</v>
      </c>
    </row>
    <row r="243" spans="1:48" ht="30" customHeight="1" x14ac:dyDescent="0.3">
      <c r="A243" s="9"/>
      <c r="B243" s="9"/>
      <c r="C243" s="9"/>
      <c r="D243" s="9"/>
      <c r="E243" s="10"/>
      <c r="F243" s="10"/>
      <c r="G243" s="10"/>
      <c r="H243" s="10"/>
      <c r="I243" s="10"/>
      <c r="J243" s="10"/>
      <c r="K243" s="10"/>
      <c r="L243" s="10"/>
      <c r="M243" s="9"/>
      <c r="Q243" s="1" t="s">
        <v>169</v>
      </c>
    </row>
    <row r="244" spans="1:48" ht="30" customHeight="1" x14ac:dyDescent="0.3">
      <c r="A244" s="9"/>
      <c r="B244" s="9"/>
      <c r="C244" s="9"/>
      <c r="D244" s="9"/>
      <c r="E244" s="10"/>
      <c r="F244" s="10"/>
      <c r="G244" s="10"/>
      <c r="H244" s="10"/>
      <c r="I244" s="10"/>
      <c r="J244" s="10"/>
      <c r="K244" s="10"/>
      <c r="L244" s="10"/>
      <c r="M244" s="9"/>
      <c r="Q244" s="1" t="s">
        <v>169</v>
      </c>
    </row>
    <row r="245" spans="1:48" ht="30" customHeight="1" x14ac:dyDescent="0.3">
      <c r="A245" s="9"/>
      <c r="B245" s="9"/>
      <c r="C245" s="9"/>
      <c r="D245" s="9"/>
      <c r="E245" s="10"/>
      <c r="F245" s="10"/>
      <c r="G245" s="10"/>
      <c r="H245" s="10"/>
      <c r="I245" s="10"/>
      <c r="J245" s="10"/>
      <c r="K245" s="10"/>
      <c r="L245" s="10"/>
      <c r="M245" s="9"/>
      <c r="Q245" s="1" t="s">
        <v>169</v>
      </c>
    </row>
    <row r="246" spans="1:48" ht="30" customHeight="1" x14ac:dyDescent="0.3">
      <c r="A246" s="9"/>
      <c r="B246" s="9"/>
      <c r="C246" s="9"/>
      <c r="D246" s="9"/>
      <c r="E246" s="10"/>
      <c r="F246" s="10"/>
      <c r="G246" s="10"/>
      <c r="H246" s="10"/>
      <c r="I246" s="10"/>
      <c r="J246" s="10"/>
      <c r="K246" s="10"/>
      <c r="L246" s="10"/>
      <c r="M246" s="9"/>
      <c r="Q246" s="1" t="s">
        <v>169</v>
      </c>
    </row>
    <row r="247" spans="1:48" ht="30" customHeight="1" x14ac:dyDescent="0.3">
      <c r="A247" s="9"/>
      <c r="B247" s="9"/>
      <c r="C247" s="9"/>
      <c r="D247" s="9"/>
      <c r="E247" s="10"/>
      <c r="F247" s="10"/>
      <c r="G247" s="10"/>
      <c r="H247" s="10"/>
      <c r="I247" s="10"/>
      <c r="J247" s="10"/>
      <c r="K247" s="10"/>
      <c r="L247" s="10"/>
      <c r="M247" s="9"/>
      <c r="Q247" s="1" t="s">
        <v>169</v>
      </c>
    </row>
    <row r="248" spans="1:48" ht="30" customHeight="1" x14ac:dyDescent="0.3">
      <c r="A248" s="9"/>
      <c r="B248" s="9"/>
      <c r="C248" s="9"/>
      <c r="D248" s="9"/>
      <c r="E248" s="10"/>
      <c r="F248" s="10"/>
      <c r="G248" s="10"/>
      <c r="H248" s="10"/>
      <c r="I248" s="10"/>
      <c r="J248" s="10"/>
      <c r="K248" s="10"/>
      <c r="L248" s="10"/>
      <c r="M248" s="9"/>
      <c r="Q248" s="1" t="s">
        <v>169</v>
      </c>
    </row>
    <row r="249" spans="1:48" ht="30" customHeight="1" x14ac:dyDescent="0.3">
      <c r="A249" s="9"/>
      <c r="B249" s="9"/>
      <c r="C249" s="9"/>
      <c r="D249" s="9"/>
      <c r="E249" s="10"/>
      <c r="F249" s="10"/>
      <c r="G249" s="10"/>
      <c r="H249" s="10"/>
      <c r="I249" s="10"/>
      <c r="J249" s="10"/>
      <c r="K249" s="10"/>
      <c r="L249" s="10"/>
      <c r="M249" s="9"/>
      <c r="Q249" s="1" t="s">
        <v>169</v>
      </c>
    </row>
    <row r="250" spans="1:48" ht="30" customHeight="1" x14ac:dyDescent="0.3">
      <c r="A250" s="9"/>
      <c r="B250" s="9"/>
      <c r="C250" s="9"/>
      <c r="D250" s="9"/>
      <c r="E250" s="10"/>
      <c r="F250" s="10"/>
      <c r="G250" s="10"/>
      <c r="H250" s="10"/>
      <c r="I250" s="10"/>
      <c r="J250" s="10"/>
      <c r="K250" s="10"/>
      <c r="L250" s="10"/>
      <c r="M250" s="9"/>
      <c r="Q250" s="1" t="s">
        <v>169</v>
      </c>
    </row>
    <row r="251" spans="1:48" ht="30" customHeight="1" x14ac:dyDescent="0.3">
      <c r="A251" s="9"/>
      <c r="B251" s="9"/>
      <c r="C251" s="9"/>
      <c r="D251" s="9"/>
      <c r="E251" s="10"/>
      <c r="F251" s="10"/>
      <c r="G251" s="10"/>
      <c r="H251" s="10"/>
      <c r="I251" s="10"/>
      <c r="J251" s="10"/>
      <c r="K251" s="10"/>
      <c r="L251" s="10"/>
      <c r="M251" s="9"/>
      <c r="Q251" s="1" t="s">
        <v>169</v>
      </c>
    </row>
    <row r="252" spans="1:48" ht="30" customHeight="1" x14ac:dyDescent="0.3">
      <c r="A252" s="9"/>
      <c r="B252" s="9"/>
      <c r="C252" s="9"/>
      <c r="D252" s="9"/>
      <c r="E252" s="10"/>
      <c r="F252" s="10"/>
      <c r="G252" s="10"/>
      <c r="H252" s="10"/>
      <c r="I252" s="10"/>
      <c r="J252" s="10"/>
      <c r="K252" s="10"/>
      <c r="L252" s="10"/>
      <c r="M252" s="9"/>
      <c r="Q252" s="1" t="s">
        <v>169</v>
      </c>
    </row>
    <row r="253" spans="1:48" ht="30" customHeight="1" x14ac:dyDescent="0.3">
      <c r="A253" s="9"/>
      <c r="B253" s="9"/>
      <c r="C253" s="9"/>
      <c r="D253" s="9"/>
      <c r="E253" s="10"/>
      <c r="F253" s="10"/>
      <c r="G253" s="10"/>
      <c r="H253" s="10"/>
      <c r="I253" s="10"/>
      <c r="J253" s="10"/>
      <c r="K253" s="10"/>
      <c r="L253" s="10"/>
      <c r="M253" s="9"/>
      <c r="Q253" s="1" t="s">
        <v>169</v>
      </c>
    </row>
    <row r="254" spans="1:48" ht="30" customHeight="1" x14ac:dyDescent="0.3">
      <c r="A254" s="9"/>
      <c r="B254" s="9"/>
      <c r="C254" s="9"/>
      <c r="D254" s="9"/>
      <c r="E254" s="10"/>
      <c r="F254" s="10"/>
      <c r="G254" s="10"/>
      <c r="H254" s="10"/>
      <c r="I254" s="10"/>
      <c r="J254" s="10"/>
      <c r="K254" s="10"/>
      <c r="L254" s="10"/>
      <c r="M254" s="9"/>
      <c r="Q254" s="1" t="s">
        <v>169</v>
      </c>
    </row>
    <row r="255" spans="1:48" ht="30" customHeight="1" x14ac:dyDescent="0.3">
      <c r="A255" s="9"/>
      <c r="B255" s="9"/>
      <c r="C255" s="9"/>
      <c r="D255" s="9"/>
      <c r="E255" s="10"/>
      <c r="F255" s="10"/>
      <c r="G255" s="10"/>
      <c r="H255" s="10"/>
      <c r="I255" s="10"/>
      <c r="J255" s="10"/>
      <c r="K255" s="10"/>
      <c r="L255" s="10"/>
      <c r="M255" s="9"/>
      <c r="Q255" s="1" t="s">
        <v>169</v>
      </c>
    </row>
    <row r="256" spans="1:48" ht="30" customHeight="1" x14ac:dyDescent="0.3">
      <c r="A256" s="9"/>
      <c r="B256" s="9"/>
      <c r="C256" s="9"/>
      <c r="D256" s="9"/>
      <c r="E256" s="10"/>
      <c r="F256" s="10"/>
      <c r="G256" s="10"/>
      <c r="H256" s="10"/>
      <c r="I256" s="10"/>
      <c r="J256" s="10"/>
      <c r="K256" s="10"/>
      <c r="L256" s="10"/>
      <c r="M256" s="9"/>
      <c r="Q256" s="1" t="s">
        <v>169</v>
      </c>
    </row>
    <row r="257" spans="1:48" ht="30" customHeight="1" x14ac:dyDescent="0.3">
      <c r="A257" s="9"/>
      <c r="B257" s="9"/>
      <c r="C257" s="9"/>
      <c r="D257" s="9"/>
      <c r="E257" s="10"/>
      <c r="F257" s="10"/>
      <c r="G257" s="10"/>
      <c r="H257" s="10"/>
      <c r="I257" s="10"/>
      <c r="J257" s="10"/>
      <c r="K257" s="10"/>
      <c r="L257" s="10"/>
      <c r="M257" s="9"/>
      <c r="Q257" s="1" t="s">
        <v>169</v>
      </c>
    </row>
    <row r="258" spans="1:48" ht="30" customHeight="1" x14ac:dyDescent="0.3">
      <c r="A258" s="9"/>
      <c r="B258" s="9"/>
      <c r="C258" s="9"/>
      <c r="D258" s="9"/>
      <c r="E258" s="10"/>
      <c r="F258" s="10"/>
      <c r="G258" s="10"/>
      <c r="H258" s="10"/>
      <c r="I258" s="10"/>
      <c r="J258" s="10"/>
      <c r="K258" s="10"/>
      <c r="L258" s="10"/>
      <c r="M258" s="9"/>
      <c r="Q258" s="1" t="s">
        <v>169</v>
      </c>
    </row>
    <row r="259" spans="1:48" ht="30" customHeight="1" x14ac:dyDescent="0.3">
      <c r="A259" s="9"/>
      <c r="B259" s="9"/>
      <c r="C259" s="9"/>
      <c r="D259" s="9"/>
      <c r="E259" s="10"/>
      <c r="F259" s="10"/>
      <c r="G259" s="10"/>
      <c r="H259" s="10"/>
      <c r="I259" s="10"/>
      <c r="J259" s="10"/>
      <c r="K259" s="10"/>
      <c r="L259" s="10"/>
      <c r="M259" s="9"/>
      <c r="Q259" s="1" t="s">
        <v>169</v>
      </c>
    </row>
    <row r="260" spans="1:48" ht="30" customHeight="1" x14ac:dyDescent="0.3">
      <c r="A260" s="9"/>
      <c r="B260" s="9"/>
      <c r="C260" s="9"/>
      <c r="D260" s="9"/>
      <c r="E260" s="10"/>
      <c r="F260" s="10"/>
      <c r="G260" s="10"/>
      <c r="H260" s="10"/>
      <c r="I260" s="10"/>
      <c r="J260" s="10"/>
      <c r="K260" s="10"/>
      <c r="L260" s="10"/>
      <c r="M260" s="9"/>
      <c r="Q260" s="1" t="s">
        <v>169</v>
      </c>
    </row>
    <row r="261" spans="1:48" ht="30" customHeight="1" x14ac:dyDescent="0.3">
      <c r="A261" s="9"/>
      <c r="B261" s="9"/>
      <c r="C261" s="9"/>
      <c r="D261" s="9"/>
      <c r="E261" s="10"/>
      <c r="F261" s="10"/>
      <c r="G261" s="10"/>
      <c r="H261" s="10"/>
      <c r="I261" s="10"/>
      <c r="J261" s="10"/>
      <c r="K261" s="10"/>
      <c r="L261" s="10"/>
      <c r="M261" s="9"/>
      <c r="Q261" s="1" t="s">
        <v>169</v>
      </c>
    </row>
    <row r="262" spans="1:48" ht="30" customHeight="1" x14ac:dyDescent="0.3">
      <c r="A262" s="9"/>
      <c r="B262" s="9"/>
      <c r="C262" s="9"/>
      <c r="D262" s="9"/>
      <c r="E262" s="10"/>
      <c r="F262" s="10"/>
      <c r="G262" s="10"/>
      <c r="H262" s="10"/>
      <c r="I262" s="10"/>
      <c r="J262" s="10"/>
      <c r="K262" s="10"/>
      <c r="L262" s="10"/>
      <c r="M262" s="9"/>
      <c r="Q262" s="1" t="s">
        <v>169</v>
      </c>
    </row>
    <row r="263" spans="1:48" ht="30" customHeight="1" x14ac:dyDescent="0.3">
      <c r="A263" s="18" t="s">
        <v>77</v>
      </c>
      <c r="B263" s="19"/>
      <c r="C263" s="19"/>
      <c r="D263" s="19"/>
      <c r="E263" s="15"/>
      <c r="F263" s="15">
        <f>SUMIF(Q239:Q262,"01010204",F239:F262)</f>
        <v>0</v>
      </c>
      <c r="G263" s="15"/>
      <c r="H263" s="15">
        <f>SUMIF(Q239:Q262,"01010204",H239:H262)</f>
        <v>0</v>
      </c>
      <c r="I263" s="15"/>
      <c r="J263" s="15">
        <f>SUMIF(Q239:Q262,"01010204",J239:J262)</f>
        <v>0</v>
      </c>
      <c r="K263" s="15"/>
      <c r="L263" s="15">
        <f>SUMIF(Q239:Q262,"01010204",L239:L262)</f>
        <v>0</v>
      </c>
      <c r="M263" s="19"/>
      <c r="N263" t="s">
        <v>78</v>
      </c>
    </row>
    <row r="264" spans="1:48" ht="30" customHeight="1" x14ac:dyDescent="0.3">
      <c r="A264" s="20" t="s">
        <v>175</v>
      </c>
      <c r="B264" s="20" t="s">
        <v>52</v>
      </c>
      <c r="C264" s="21"/>
      <c r="D264" s="21"/>
      <c r="E264" s="22"/>
      <c r="F264" s="22"/>
      <c r="G264" s="22"/>
      <c r="H264" s="22"/>
      <c r="I264" s="22"/>
      <c r="J264" s="22"/>
      <c r="K264" s="22"/>
      <c r="L264" s="22"/>
      <c r="M264" s="21"/>
      <c r="Q264" s="1" t="s">
        <v>176</v>
      </c>
    </row>
    <row r="265" spans="1:48" ht="30" customHeight="1" x14ac:dyDescent="0.3">
      <c r="A265" s="11" t="s">
        <v>116</v>
      </c>
      <c r="B265" s="11" t="s">
        <v>117</v>
      </c>
      <c r="C265" s="11" t="s">
        <v>118</v>
      </c>
      <c r="D265" s="9">
        <v>6</v>
      </c>
      <c r="E265" s="10"/>
      <c r="F265" s="10">
        <f>TRUNC(E265*D265, 0)</f>
        <v>0</v>
      </c>
      <c r="G265" s="10"/>
      <c r="H265" s="10">
        <f>TRUNC(G265*D265, 0)</f>
        <v>0</v>
      </c>
      <c r="I265" s="10"/>
      <c r="J265" s="10">
        <f>TRUNC(I265*D265, 0)</f>
        <v>0</v>
      </c>
      <c r="K265" s="10">
        <f>TRUNC(E265+G265+I265, 0)</f>
        <v>0</v>
      </c>
      <c r="L265" s="10">
        <f>TRUNC(F265+H265+J265, 0)</f>
        <v>0</v>
      </c>
      <c r="M265" s="11"/>
      <c r="N265" s="1" t="s">
        <v>119</v>
      </c>
      <c r="O265" s="1" t="s">
        <v>52</v>
      </c>
      <c r="P265" s="1" t="s">
        <v>52</v>
      </c>
      <c r="Q265" s="1" t="s">
        <v>176</v>
      </c>
      <c r="R265" s="1" t="s">
        <v>65</v>
      </c>
      <c r="S265" s="1" t="s">
        <v>65</v>
      </c>
      <c r="T265" s="1" t="s">
        <v>64</v>
      </c>
      <c r="AR265" s="1" t="s">
        <v>52</v>
      </c>
      <c r="AS265" s="1" t="s">
        <v>52</v>
      </c>
      <c r="AU265" s="1" t="s">
        <v>177</v>
      </c>
      <c r="AV265">
        <v>95</v>
      </c>
    </row>
    <row r="266" spans="1:48" ht="30" customHeight="1" x14ac:dyDescent="0.3">
      <c r="A266" s="11" t="s">
        <v>121</v>
      </c>
      <c r="B266" s="11" t="s">
        <v>122</v>
      </c>
      <c r="C266" s="11" t="s">
        <v>123</v>
      </c>
      <c r="D266" s="9">
        <v>1</v>
      </c>
      <c r="E266" s="10"/>
      <c r="F266" s="10">
        <f>TRUNC(E266*D266, 0)</f>
        <v>0</v>
      </c>
      <c r="G266" s="10"/>
      <c r="H266" s="10">
        <f>TRUNC(G266*D266, 0)</f>
        <v>0</v>
      </c>
      <c r="I266" s="10"/>
      <c r="J266" s="10">
        <f>TRUNC(I266*D266, 0)</f>
        <v>0</v>
      </c>
      <c r="K266" s="10">
        <f>TRUNC(E266+G266+I266, 0)</f>
        <v>0</v>
      </c>
      <c r="L266" s="10">
        <f>TRUNC(F266+H266+J266, 0)</f>
        <v>0</v>
      </c>
      <c r="M266" s="11"/>
      <c r="N266" s="1" t="s">
        <v>124</v>
      </c>
      <c r="O266" s="1" t="s">
        <v>52</v>
      </c>
      <c r="P266" s="1" t="s">
        <v>52</v>
      </c>
      <c r="Q266" s="1" t="s">
        <v>176</v>
      </c>
      <c r="R266" s="1" t="s">
        <v>65</v>
      </c>
      <c r="S266" s="1" t="s">
        <v>65</v>
      </c>
      <c r="T266" s="1" t="s">
        <v>64</v>
      </c>
      <c r="AR266" s="1" t="s">
        <v>52</v>
      </c>
      <c r="AS266" s="1" t="s">
        <v>52</v>
      </c>
      <c r="AU266" s="1" t="s">
        <v>178</v>
      </c>
      <c r="AV266">
        <v>96</v>
      </c>
    </row>
    <row r="267" spans="1:48" ht="30" customHeight="1" x14ac:dyDescent="0.3">
      <c r="A267" s="9"/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  <c r="Q267" s="1" t="s">
        <v>176</v>
      </c>
    </row>
    <row r="268" spans="1:48" ht="30" customHeight="1" x14ac:dyDescent="0.3">
      <c r="A268" s="9"/>
      <c r="B268" s="9"/>
      <c r="C268" s="9"/>
      <c r="D268" s="9"/>
      <c r="E268" s="10"/>
      <c r="F268" s="10"/>
      <c r="G268" s="10"/>
      <c r="H268" s="10"/>
      <c r="I268" s="10"/>
      <c r="J268" s="10"/>
      <c r="K268" s="10"/>
      <c r="L268" s="10"/>
      <c r="M268" s="9"/>
      <c r="Q268" s="1" t="s">
        <v>176</v>
      </c>
    </row>
    <row r="269" spans="1:48" ht="30" customHeight="1" x14ac:dyDescent="0.3">
      <c r="A269" s="9"/>
      <c r="B269" s="9"/>
      <c r="C269" s="9"/>
      <c r="D269" s="9"/>
      <c r="E269" s="10"/>
      <c r="F269" s="10"/>
      <c r="G269" s="10"/>
      <c r="H269" s="10"/>
      <c r="I269" s="10"/>
      <c r="J269" s="10"/>
      <c r="K269" s="10"/>
      <c r="L269" s="10"/>
      <c r="M269" s="9"/>
      <c r="Q269" s="1" t="s">
        <v>176</v>
      </c>
    </row>
    <row r="270" spans="1:48" ht="30" customHeight="1" x14ac:dyDescent="0.3">
      <c r="A270" s="9"/>
      <c r="B270" s="9"/>
      <c r="C270" s="9"/>
      <c r="D270" s="9"/>
      <c r="E270" s="10"/>
      <c r="F270" s="10"/>
      <c r="G270" s="10"/>
      <c r="H270" s="10"/>
      <c r="I270" s="10"/>
      <c r="J270" s="10"/>
      <c r="K270" s="10"/>
      <c r="L270" s="10"/>
      <c r="M270" s="9"/>
      <c r="Q270" s="1" t="s">
        <v>176</v>
      </c>
    </row>
    <row r="271" spans="1:48" ht="30" customHeight="1" x14ac:dyDescent="0.3">
      <c r="A271" s="9"/>
      <c r="B271" s="9"/>
      <c r="C271" s="9"/>
      <c r="D271" s="9"/>
      <c r="E271" s="10"/>
      <c r="F271" s="10"/>
      <c r="G271" s="10"/>
      <c r="H271" s="10"/>
      <c r="I271" s="10"/>
      <c r="J271" s="10"/>
      <c r="K271" s="10"/>
      <c r="L271" s="10"/>
      <c r="M271" s="9"/>
      <c r="Q271" s="1" t="s">
        <v>176</v>
      </c>
    </row>
    <row r="272" spans="1:48" ht="30" customHeight="1" x14ac:dyDescent="0.3">
      <c r="A272" s="9"/>
      <c r="B272" s="9"/>
      <c r="C272" s="9"/>
      <c r="D272" s="9"/>
      <c r="E272" s="10"/>
      <c r="F272" s="10"/>
      <c r="G272" s="10"/>
      <c r="H272" s="10"/>
      <c r="I272" s="10"/>
      <c r="J272" s="10"/>
      <c r="K272" s="10"/>
      <c r="L272" s="10"/>
      <c r="M272" s="9"/>
      <c r="Q272" s="1" t="s">
        <v>176</v>
      </c>
    </row>
    <row r="273" spans="1:17" ht="30" customHeight="1" x14ac:dyDescent="0.3">
      <c r="A273" s="9"/>
      <c r="B273" s="9"/>
      <c r="C273" s="9"/>
      <c r="D273" s="9"/>
      <c r="E273" s="10"/>
      <c r="F273" s="10"/>
      <c r="G273" s="10"/>
      <c r="H273" s="10"/>
      <c r="I273" s="10"/>
      <c r="J273" s="10"/>
      <c r="K273" s="10"/>
      <c r="L273" s="10"/>
      <c r="M273" s="9"/>
      <c r="Q273" s="1" t="s">
        <v>176</v>
      </c>
    </row>
    <row r="274" spans="1:17" ht="30" customHeight="1" x14ac:dyDescent="0.3">
      <c r="A274" s="9"/>
      <c r="B274" s="9"/>
      <c r="C274" s="9"/>
      <c r="D274" s="9"/>
      <c r="E274" s="10"/>
      <c r="F274" s="10"/>
      <c r="G274" s="10"/>
      <c r="H274" s="10"/>
      <c r="I274" s="10"/>
      <c r="J274" s="10"/>
      <c r="K274" s="10"/>
      <c r="L274" s="10"/>
      <c r="M274" s="9"/>
      <c r="Q274" s="1" t="s">
        <v>176</v>
      </c>
    </row>
    <row r="275" spans="1:17" ht="30" customHeight="1" x14ac:dyDescent="0.3">
      <c r="A275" s="9"/>
      <c r="B275" s="9"/>
      <c r="C275" s="9"/>
      <c r="D275" s="9"/>
      <c r="E275" s="10"/>
      <c r="F275" s="10"/>
      <c r="G275" s="10"/>
      <c r="H275" s="10"/>
      <c r="I275" s="10"/>
      <c r="J275" s="10"/>
      <c r="K275" s="10"/>
      <c r="L275" s="10"/>
      <c r="M275" s="9"/>
      <c r="Q275" s="1" t="s">
        <v>176</v>
      </c>
    </row>
    <row r="276" spans="1:17" ht="30" customHeight="1" x14ac:dyDescent="0.3">
      <c r="A276" s="9"/>
      <c r="B276" s="9"/>
      <c r="C276" s="9"/>
      <c r="D276" s="9"/>
      <c r="E276" s="10"/>
      <c r="F276" s="10"/>
      <c r="G276" s="10"/>
      <c r="H276" s="10"/>
      <c r="I276" s="10"/>
      <c r="J276" s="10"/>
      <c r="K276" s="10"/>
      <c r="L276" s="10"/>
      <c r="M276" s="9"/>
      <c r="Q276" s="1" t="s">
        <v>176</v>
      </c>
    </row>
    <row r="277" spans="1:17" ht="30" customHeight="1" x14ac:dyDescent="0.3">
      <c r="A277" s="9"/>
      <c r="B277" s="9"/>
      <c r="C277" s="9"/>
      <c r="D277" s="9"/>
      <c r="E277" s="10"/>
      <c r="F277" s="10"/>
      <c r="G277" s="10"/>
      <c r="H277" s="10"/>
      <c r="I277" s="10"/>
      <c r="J277" s="10"/>
      <c r="K277" s="10"/>
      <c r="L277" s="10"/>
      <c r="M277" s="9"/>
      <c r="Q277" s="1" t="s">
        <v>176</v>
      </c>
    </row>
    <row r="278" spans="1:17" ht="30" customHeight="1" x14ac:dyDescent="0.3">
      <c r="A278" s="9"/>
      <c r="B278" s="9"/>
      <c r="C278" s="9"/>
      <c r="D278" s="9"/>
      <c r="E278" s="10"/>
      <c r="F278" s="10"/>
      <c r="G278" s="10"/>
      <c r="H278" s="10"/>
      <c r="I278" s="10"/>
      <c r="J278" s="10"/>
      <c r="K278" s="10"/>
      <c r="L278" s="10"/>
      <c r="M278" s="9"/>
      <c r="Q278" s="1" t="s">
        <v>176</v>
      </c>
    </row>
    <row r="279" spans="1:17" ht="30" customHeight="1" x14ac:dyDescent="0.3">
      <c r="A279" s="9"/>
      <c r="B279" s="9"/>
      <c r="C279" s="9"/>
      <c r="D279" s="9"/>
      <c r="E279" s="10"/>
      <c r="F279" s="10"/>
      <c r="G279" s="10"/>
      <c r="H279" s="10"/>
      <c r="I279" s="10"/>
      <c r="J279" s="10"/>
      <c r="K279" s="10"/>
      <c r="L279" s="10"/>
      <c r="M279" s="9"/>
      <c r="Q279" s="1" t="s">
        <v>176</v>
      </c>
    </row>
    <row r="280" spans="1:17" ht="30" customHeight="1" x14ac:dyDescent="0.3">
      <c r="A280" s="9"/>
      <c r="B280" s="9"/>
      <c r="C280" s="9"/>
      <c r="D280" s="9"/>
      <c r="E280" s="10"/>
      <c r="F280" s="10"/>
      <c r="G280" s="10"/>
      <c r="H280" s="10"/>
      <c r="I280" s="10"/>
      <c r="J280" s="10"/>
      <c r="K280" s="10"/>
      <c r="L280" s="10"/>
      <c r="M280" s="9"/>
      <c r="Q280" s="1" t="s">
        <v>176</v>
      </c>
    </row>
    <row r="281" spans="1:17" ht="30" customHeight="1" x14ac:dyDescent="0.3">
      <c r="A281" s="9"/>
      <c r="B281" s="9"/>
      <c r="C281" s="9"/>
      <c r="D281" s="9"/>
      <c r="E281" s="10"/>
      <c r="F281" s="10"/>
      <c r="G281" s="10"/>
      <c r="H281" s="10"/>
      <c r="I281" s="10"/>
      <c r="J281" s="10"/>
      <c r="K281" s="10"/>
      <c r="L281" s="10"/>
      <c r="M281" s="9"/>
      <c r="Q281" s="1" t="s">
        <v>176</v>
      </c>
    </row>
    <row r="282" spans="1:17" ht="30" customHeight="1" x14ac:dyDescent="0.3">
      <c r="A282" s="9"/>
      <c r="B282" s="9"/>
      <c r="C282" s="9"/>
      <c r="D282" s="9"/>
      <c r="E282" s="10"/>
      <c r="F282" s="10"/>
      <c r="G282" s="10"/>
      <c r="H282" s="10"/>
      <c r="I282" s="10"/>
      <c r="J282" s="10"/>
      <c r="K282" s="10"/>
      <c r="L282" s="10"/>
      <c r="M282" s="9"/>
      <c r="Q282" s="1" t="s">
        <v>176</v>
      </c>
    </row>
    <row r="283" spans="1:17" ht="30" customHeight="1" x14ac:dyDescent="0.3">
      <c r="A283" s="9"/>
      <c r="B283" s="9"/>
      <c r="C283" s="9"/>
      <c r="D283" s="9"/>
      <c r="E283" s="10"/>
      <c r="F283" s="10"/>
      <c r="G283" s="10"/>
      <c r="H283" s="10"/>
      <c r="I283" s="10"/>
      <c r="J283" s="10"/>
      <c r="K283" s="10"/>
      <c r="L283" s="10"/>
      <c r="M283" s="9"/>
      <c r="Q283" s="1" t="s">
        <v>176</v>
      </c>
    </row>
    <row r="284" spans="1:17" ht="30" customHeight="1" x14ac:dyDescent="0.3">
      <c r="A284" s="9"/>
      <c r="B284" s="9"/>
      <c r="C284" s="9"/>
      <c r="D284" s="9"/>
      <c r="E284" s="10"/>
      <c r="F284" s="10"/>
      <c r="G284" s="10"/>
      <c r="H284" s="10"/>
      <c r="I284" s="10"/>
      <c r="J284" s="10"/>
      <c r="K284" s="10"/>
      <c r="L284" s="10"/>
      <c r="M284" s="9"/>
      <c r="Q284" s="1" t="s">
        <v>176</v>
      </c>
    </row>
    <row r="285" spans="1:17" ht="30" customHeight="1" x14ac:dyDescent="0.3">
      <c r="A285" s="9"/>
      <c r="B285" s="9"/>
      <c r="C285" s="9"/>
      <c r="D285" s="9"/>
      <c r="E285" s="10"/>
      <c r="F285" s="10"/>
      <c r="G285" s="10"/>
      <c r="H285" s="10"/>
      <c r="I285" s="10"/>
      <c r="J285" s="10"/>
      <c r="K285" s="10"/>
      <c r="L285" s="10"/>
      <c r="M285" s="9"/>
      <c r="Q285" s="1" t="s">
        <v>176</v>
      </c>
    </row>
    <row r="286" spans="1:17" ht="30" customHeight="1" x14ac:dyDescent="0.3">
      <c r="A286" s="9"/>
      <c r="B286" s="9"/>
      <c r="C286" s="9"/>
      <c r="D286" s="9"/>
      <c r="E286" s="10"/>
      <c r="F286" s="10"/>
      <c r="G286" s="10"/>
      <c r="H286" s="10"/>
      <c r="I286" s="10"/>
      <c r="J286" s="10"/>
      <c r="K286" s="10"/>
      <c r="L286" s="10"/>
      <c r="M286" s="9"/>
      <c r="Q286" s="1" t="s">
        <v>176</v>
      </c>
    </row>
    <row r="287" spans="1:17" ht="30" customHeight="1" x14ac:dyDescent="0.3">
      <c r="A287" s="9"/>
      <c r="B287" s="9"/>
      <c r="C287" s="9"/>
      <c r="D287" s="9"/>
      <c r="E287" s="10"/>
      <c r="F287" s="10"/>
      <c r="G287" s="10"/>
      <c r="H287" s="10"/>
      <c r="I287" s="10"/>
      <c r="J287" s="10"/>
      <c r="K287" s="10"/>
      <c r="L287" s="10"/>
      <c r="M287" s="9"/>
      <c r="Q287" s="1" t="s">
        <v>176</v>
      </c>
    </row>
    <row r="288" spans="1:17" ht="30" customHeight="1" x14ac:dyDescent="0.3">
      <c r="A288" s="9"/>
      <c r="B288" s="9"/>
      <c r="C288" s="9"/>
      <c r="D288" s="9"/>
      <c r="E288" s="10"/>
      <c r="F288" s="10"/>
      <c r="G288" s="10"/>
      <c r="H288" s="10"/>
      <c r="I288" s="10"/>
      <c r="J288" s="10"/>
      <c r="K288" s="10"/>
      <c r="L288" s="10"/>
      <c r="M288" s="9"/>
      <c r="Q288" s="1" t="s">
        <v>176</v>
      </c>
    </row>
    <row r="289" spans="1:48" ht="30" customHeight="1" x14ac:dyDescent="0.3">
      <c r="A289" s="18" t="s">
        <v>77</v>
      </c>
      <c r="B289" s="19"/>
      <c r="C289" s="19"/>
      <c r="D289" s="19"/>
      <c r="E289" s="15"/>
      <c r="F289" s="15">
        <f>SUMIF(Q265:Q288,"01010205",F265:F288)</f>
        <v>0</v>
      </c>
      <c r="G289" s="15"/>
      <c r="H289" s="15">
        <f>SUMIF(Q265:Q288,"01010205",H265:H288)</f>
        <v>0</v>
      </c>
      <c r="I289" s="15"/>
      <c r="J289" s="15">
        <f>SUMIF(Q265:Q288,"01010205",J265:J288)</f>
        <v>0</v>
      </c>
      <c r="K289" s="15"/>
      <c r="L289" s="15">
        <f>SUMIF(Q265:Q288,"01010205",L265:L288)</f>
        <v>0</v>
      </c>
      <c r="M289" s="19"/>
      <c r="N289" t="s">
        <v>78</v>
      </c>
    </row>
    <row r="290" spans="1:48" ht="30" customHeight="1" x14ac:dyDescent="0.3">
      <c r="A290" s="20" t="s">
        <v>182</v>
      </c>
      <c r="B290" s="20" t="s">
        <v>52</v>
      </c>
      <c r="C290" s="21"/>
      <c r="D290" s="21"/>
      <c r="E290" s="22"/>
      <c r="F290" s="22"/>
      <c r="G290" s="22"/>
      <c r="H290" s="22"/>
      <c r="I290" s="22"/>
      <c r="J290" s="22"/>
      <c r="K290" s="22"/>
      <c r="L290" s="22"/>
      <c r="M290" s="21"/>
      <c r="Q290" s="1" t="s">
        <v>183</v>
      </c>
    </row>
    <row r="291" spans="1:48" ht="30" customHeight="1" x14ac:dyDescent="0.3">
      <c r="A291" s="11" t="s">
        <v>184</v>
      </c>
      <c r="B291" s="11" t="s">
        <v>185</v>
      </c>
      <c r="C291" s="11" t="s">
        <v>186</v>
      </c>
      <c r="D291" s="9">
        <v>6.3650000000000002</v>
      </c>
      <c r="E291" s="10"/>
      <c r="F291" s="10">
        <f>TRUNC(E291*D291, 0)</f>
        <v>0</v>
      </c>
      <c r="G291" s="10"/>
      <c r="H291" s="10">
        <f>TRUNC(G291*D291, 0)</f>
        <v>0</v>
      </c>
      <c r="I291" s="10"/>
      <c r="J291" s="10">
        <f>TRUNC(I291*D291, 0)</f>
        <v>0</v>
      </c>
      <c r="K291" s="10">
        <f t="shared" ref="K291:L293" si="8">TRUNC(E291+G291+I291, 0)</f>
        <v>0</v>
      </c>
      <c r="L291" s="10">
        <f t="shared" si="8"/>
        <v>0</v>
      </c>
      <c r="M291" s="11"/>
      <c r="N291" s="1" t="s">
        <v>187</v>
      </c>
      <c r="O291" s="1" t="s">
        <v>52</v>
      </c>
      <c r="P291" s="1" t="s">
        <v>52</v>
      </c>
      <c r="Q291" s="1" t="s">
        <v>183</v>
      </c>
      <c r="R291" s="1" t="s">
        <v>65</v>
      </c>
      <c r="S291" s="1" t="s">
        <v>65</v>
      </c>
      <c r="T291" s="1" t="s">
        <v>64</v>
      </c>
      <c r="AR291" s="1" t="s">
        <v>52</v>
      </c>
      <c r="AS291" s="1" t="s">
        <v>52</v>
      </c>
      <c r="AU291" s="1" t="s">
        <v>188</v>
      </c>
      <c r="AV291">
        <v>103</v>
      </c>
    </row>
    <row r="292" spans="1:48" ht="30" customHeight="1" x14ac:dyDescent="0.3">
      <c r="A292" s="11" t="s">
        <v>189</v>
      </c>
      <c r="B292" s="11" t="s">
        <v>52</v>
      </c>
      <c r="C292" s="11" t="s">
        <v>186</v>
      </c>
      <c r="D292" s="9">
        <v>6.3650000000000002</v>
      </c>
      <c r="E292" s="10"/>
      <c r="F292" s="10">
        <f>TRUNC(E292*D292, 0)</f>
        <v>0</v>
      </c>
      <c r="G292" s="10"/>
      <c r="H292" s="10">
        <f>TRUNC(G292*D292, 0)</f>
        <v>0</v>
      </c>
      <c r="I292" s="10"/>
      <c r="J292" s="10">
        <f>TRUNC(I292*D292, 0)</f>
        <v>0</v>
      </c>
      <c r="K292" s="10">
        <f t="shared" si="8"/>
        <v>0</v>
      </c>
      <c r="L292" s="10">
        <f t="shared" si="8"/>
        <v>0</v>
      </c>
      <c r="M292" s="11"/>
      <c r="N292" s="1" t="s">
        <v>190</v>
      </c>
      <c r="O292" s="1" t="s">
        <v>52</v>
      </c>
      <c r="P292" s="1" t="s">
        <v>52</v>
      </c>
      <c r="Q292" s="1" t="s">
        <v>183</v>
      </c>
      <c r="R292" s="1" t="s">
        <v>65</v>
      </c>
      <c r="S292" s="1" t="s">
        <v>65</v>
      </c>
      <c r="T292" s="1" t="s">
        <v>64</v>
      </c>
      <c r="AR292" s="1" t="s">
        <v>52</v>
      </c>
      <c r="AS292" s="1" t="s">
        <v>52</v>
      </c>
      <c r="AU292" s="1" t="s">
        <v>191</v>
      </c>
      <c r="AV292">
        <v>104</v>
      </c>
    </row>
    <row r="293" spans="1:48" ht="30" customHeight="1" x14ac:dyDescent="0.3">
      <c r="A293" s="11" t="s">
        <v>192</v>
      </c>
      <c r="B293" s="11" t="s">
        <v>193</v>
      </c>
      <c r="C293" s="11" t="s">
        <v>186</v>
      </c>
      <c r="D293" s="9">
        <v>6.3650000000000002</v>
      </c>
      <c r="E293" s="10"/>
      <c r="F293" s="10">
        <f>TRUNC(E293*D293, 0)</f>
        <v>0</v>
      </c>
      <c r="G293" s="10"/>
      <c r="H293" s="10">
        <f>TRUNC(G293*D293, 0)</f>
        <v>0</v>
      </c>
      <c r="I293" s="10"/>
      <c r="J293" s="10">
        <f>TRUNC(I293*D293, 0)</f>
        <v>0</v>
      </c>
      <c r="K293" s="10">
        <f t="shared" si="8"/>
        <v>0</v>
      </c>
      <c r="L293" s="10">
        <f t="shared" si="8"/>
        <v>0</v>
      </c>
      <c r="M293" s="11"/>
      <c r="N293" s="1" t="s">
        <v>194</v>
      </c>
      <c r="O293" s="1" t="s">
        <v>52</v>
      </c>
      <c r="P293" s="1" t="s">
        <v>52</v>
      </c>
      <c r="Q293" s="1" t="s">
        <v>183</v>
      </c>
      <c r="R293" s="1" t="s">
        <v>65</v>
      </c>
      <c r="S293" s="1" t="s">
        <v>65</v>
      </c>
      <c r="T293" s="1" t="s">
        <v>64</v>
      </c>
      <c r="AR293" s="1" t="s">
        <v>52</v>
      </c>
      <c r="AS293" s="1" t="s">
        <v>52</v>
      </c>
      <c r="AU293" s="1" t="s">
        <v>195</v>
      </c>
      <c r="AV293">
        <v>105</v>
      </c>
    </row>
    <row r="294" spans="1:48" ht="30" customHeight="1" x14ac:dyDescent="0.3">
      <c r="A294" s="9"/>
      <c r="B294" s="9"/>
      <c r="C294" s="9"/>
      <c r="D294" s="9"/>
      <c r="E294" s="10"/>
      <c r="F294" s="10"/>
      <c r="G294" s="10"/>
      <c r="H294" s="10"/>
      <c r="I294" s="10"/>
      <c r="J294" s="10"/>
      <c r="K294" s="10"/>
      <c r="L294" s="10"/>
      <c r="M294" s="9"/>
      <c r="Q294" s="1" t="s">
        <v>183</v>
      </c>
    </row>
    <row r="295" spans="1:48" ht="30" customHeight="1" x14ac:dyDescent="0.3">
      <c r="A295" s="9"/>
      <c r="B295" s="9"/>
      <c r="C295" s="9"/>
      <c r="D295" s="9"/>
      <c r="E295" s="10"/>
      <c r="F295" s="10"/>
      <c r="G295" s="10"/>
      <c r="H295" s="10"/>
      <c r="I295" s="10"/>
      <c r="J295" s="10"/>
      <c r="K295" s="10"/>
      <c r="L295" s="10"/>
      <c r="M295" s="9"/>
      <c r="Q295" s="1" t="s">
        <v>183</v>
      </c>
    </row>
    <row r="296" spans="1:48" ht="30" customHeight="1" x14ac:dyDescent="0.3">
      <c r="A296" s="9"/>
      <c r="B296" s="9"/>
      <c r="C296" s="9"/>
      <c r="D296" s="9"/>
      <c r="E296" s="10"/>
      <c r="F296" s="10"/>
      <c r="G296" s="10"/>
      <c r="H296" s="10"/>
      <c r="I296" s="10"/>
      <c r="J296" s="10"/>
      <c r="K296" s="10"/>
      <c r="L296" s="10"/>
      <c r="M296" s="9"/>
      <c r="Q296" s="1" t="s">
        <v>183</v>
      </c>
    </row>
    <row r="297" spans="1:48" ht="30" customHeight="1" x14ac:dyDescent="0.3">
      <c r="A297" s="9"/>
      <c r="B297" s="9"/>
      <c r="C297" s="9"/>
      <c r="D297" s="9"/>
      <c r="E297" s="10"/>
      <c r="F297" s="10"/>
      <c r="G297" s="10"/>
      <c r="H297" s="10"/>
      <c r="I297" s="10"/>
      <c r="J297" s="10"/>
      <c r="K297" s="10"/>
      <c r="L297" s="10"/>
      <c r="M297" s="9"/>
      <c r="Q297" s="1" t="s">
        <v>183</v>
      </c>
    </row>
    <row r="298" spans="1:48" ht="30" customHeight="1" x14ac:dyDescent="0.3">
      <c r="A298" s="9"/>
      <c r="B298" s="9"/>
      <c r="C298" s="9"/>
      <c r="D298" s="9"/>
      <c r="E298" s="10"/>
      <c r="F298" s="10"/>
      <c r="G298" s="10"/>
      <c r="H298" s="10"/>
      <c r="I298" s="10"/>
      <c r="J298" s="10"/>
      <c r="K298" s="10"/>
      <c r="L298" s="10"/>
      <c r="M298" s="9"/>
      <c r="Q298" s="1" t="s">
        <v>183</v>
      </c>
    </row>
    <row r="299" spans="1:48" ht="30" customHeight="1" x14ac:dyDescent="0.3">
      <c r="A299" s="9"/>
      <c r="B299" s="9"/>
      <c r="C299" s="9"/>
      <c r="D299" s="9"/>
      <c r="E299" s="10"/>
      <c r="F299" s="10"/>
      <c r="G299" s="10"/>
      <c r="H299" s="10"/>
      <c r="I299" s="10"/>
      <c r="J299" s="10"/>
      <c r="K299" s="10"/>
      <c r="L299" s="10"/>
      <c r="M299" s="9"/>
      <c r="Q299" s="1" t="s">
        <v>183</v>
      </c>
    </row>
    <row r="300" spans="1:48" ht="30" customHeight="1" x14ac:dyDescent="0.3">
      <c r="A300" s="9"/>
      <c r="B300" s="9"/>
      <c r="C300" s="9"/>
      <c r="D300" s="9"/>
      <c r="E300" s="10"/>
      <c r="F300" s="10"/>
      <c r="G300" s="10"/>
      <c r="H300" s="10"/>
      <c r="I300" s="10"/>
      <c r="J300" s="10"/>
      <c r="K300" s="10"/>
      <c r="L300" s="10"/>
      <c r="M300" s="9"/>
      <c r="Q300" s="1" t="s">
        <v>183</v>
      </c>
    </row>
    <row r="301" spans="1:48" ht="30" customHeight="1" x14ac:dyDescent="0.3">
      <c r="A301" s="9"/>
      <c r="B301" s="9"/>
      <c r="C301" s="9"/>
      <c r="D301" s="9"/>
      <c r="E301" s="10"/>
      <c r="F301" s="10"/>
      <c r="G301" s="10"/>
      <c r="H301" s="10"/>
      <c r="I301" s="10"/>
      <c r="J301" s="10"/>
      <c r="K301" s="10"/>
      <c r="L301" s="10"/>
      <c r="M301" s="9"/>
      <c r="Q301" s="1" t="s">
        <v>183</v>
      </c>
    </row>
    <row r="302" spans="1:48" ht="30" customHeight="1" x14ac:dyDescent="0.3">
      <c r="A302" s="9"/>
      <c r="B302" s="9"/>
      <c r="C302" s="9"/>
      <c r="D302" s="9"/>
      <c r="E302" s="10"/>
      <c r="F302" s="10"/>
      <c r="G302" s="10"/>
      <c r="H302" s="10"/>
      <c r="I302" s="10"/>
      <c r="J302" s="10"/>
      <c r="K302" s="10"/>
      <c r="L302" s="10"/>
      <c r="M302" s="9"/>
      <c r="Q302" s="1" t="s">
        <v>183</v>
      </c>
    </row>
    <row r="303" spans="1:48" ht="30" customHeight="1" x14ac:dyDescent="0.3">
      <c r="A303" s="9"/>
      <c r="B303" s="9"/>
      <c r="C303" s="9"/>
      <c r="D303" s="9"/>
      <c r="E303" s="10"/>
      <c r="F303" s="10"/>
      <c r="G303" s="10"/>
      <c r="H303" s="10"/>
      <c r="I303" s="10"/>
      <c r="J303" s="10"/>
      <c r="K303" s="10"/>
      <c r="L303" s="10"/>
      <c r="M303" s="9"/>
      <c r="Q303" s="1" t="s">
        <v>183</v>
      </c>
    </row>
    <row r="304" spans="1:48" ht="30" customHeight="1" x14ac:dyDescent="0.3">
      <c r="A304" s="9"/>
      <c r="B304" s="9"/>
      <c r="C304" s="9"/>
      <c r="D304" s="9"/>
      <c r="E304" s="10"/>
      <c r="F304" s="10"/>
      <c r="G304" s="10"/>
      <c r="H304" s="10"/>
      <c r="I304" s="10"/>
      <c r="J304" s="10"/>
      <c r="K304" s="10"/>
      <c r="L304" s="10"/>
      <c r="M304" s="9"/>
      <c r="Q304" s="1" t="s">
        <v>183</v>
      </c>
    </row>
    <row r="305" spans="1:48" ht="30" customHeight="1" x14ac:dyDescent="0.3">
      <c r="A305" s="9"/>
      <c r="B305" s="9"/>
      <c r="C305" s="9"/>
      <c r="D305" s="9"/>
      <c r="E305" s="10"/>
      <c r="F305" s="10"/>
      <c r="G305" s="10"/>
      <c r="H305" s="10"/>
      <c r="I305" s="10"/>
      <c r="J305" s="10"/>
      <c r="K305" s="10"/>
      <c r="L305" s="10"/>
      <c r="M305" s="9"/>
      <c r="Q305" s="1" t="s">
        <v>183</v>
      </c>
    </row>
    <row r="306" spans="1:48" ht="30" customHeight="1" x14ac:dyDescent="0.3">
      <c r="A306" s="9"/>
      <c r="B306" s="9"/>
      <c r="C306" s="9"/>
      <c r="D306" s="9"/>
      <c r="E306" s="10"/>
      <c r="F306" s="10"/>
      <c r="G306" s="10"/>
      <c r="H306" s="10"/>
      <c r="I306" s="10"/>
      <c r="J306" s="10"/>
      <c r="K306" s="10"/>
      <c r="L306" s="10"/>
      <c r="M306" s="9"/>
      <c r="Q306" s="1" t="s">
        <v>183</v>
      </c>
    </row>
    <row r="307" spans="1:48" ht="30" customHeight="1" x14ac:dyDescent="0.3">
      <c r="A307" s="9"/>
      <c r="B307" s="9"/>
      <c r="C307" s="9"/>
      <c r="D307" s="9"/>
      <c r="E307" s="10"/>
      <c r="F307" s="10"/>
      <c r="G307" s="10"/>
      <c r="H307" s="10"/>
      <c r="I307" s="10"/>
      <c r="J307" s="10"/>
      <c r="K307" s="10"/>
      <c r="L307" s="10"/>
      <c r="M307" s="9"/>
      <c r="Q307" s="1" t="s">
        <v>183</v>
      </c>
    </row>
    <row r="308" spans="1:48" ht="30" customHeight="1" x14ac:dyDescent="0.3">
      <c r="A308" s="9"/>
      <c r="B308" s="9"/>
      <c r="C308" s="9"/>
      <c r="D308" s="9"/>
      <c r="E308" s="10"/>
      <c r="F308" s="10"/>
      <c r="G308" s="10"/>
      <c r="H308" s="10"/>
      <c r="I308" s="10"/>
      <c r="J308" s="10"/>
      <c r="K308" s="10"/>
      <c r="L308" s="10"/>
      <c r="M308" s="9"/>
      <c r="Q308" s="1" t="s">
        <v>183</v>
      </c>
    </row>
    <row r="309" spans="1:48" ht="30" customHeight="1" x14ac:dyDescent="0.3">
      <c r="A309" s="9"/>
      <c r="B309" s="9"/>
      <c r="C309" s="9"/>
      <c r="D309" s="9"/>
      <c r="E309" s="10"/>
      <c r="F309" s="10"/>
      <c r="G309" s="10"/>
      <c r="H309" s="10"/>
      <c r="I309" s="10"/>
      <c r="J309" s="10"/>
      <c r="K309" s="10"/>
      <c r="L309" s="10"/>
      <c r="M309" s="9"/>
      <c r="Q309" s="1" t="s">
        <v>183</v>
      </c>
    </row>
    <row r="310" spans="1:48" ht="30" customHeight="1" x14ac:dyDescent="0.3">
      <c r="A310" s="9"/>
      <c r="B310" s="9"/>
      <c r="C310" s="9"/>
      <c r="D310" s="9"/>
      <c r="E310" s="10"/>
      <c r="F310" s="10"/>
      <c r="G310" s="10"/>
      <c r="H310" s="10"/>
      <c r="I310" s="10"/>
      <c r="J310" s="10"/>
      <c r="K310" s="10"/>
      <c r="L310" s="10"/>
      <c r="M310" s="9"/>
      <c r="Q310" s="1" t="s">
        <v>183</v>
      </c>
    </row>
    <row r="311" spans="1:48" ht="30" customHeight="1" x14ac:dyDescent="0.3">
      <c r="A311" s="9"/>
      <c r="B311" s="9"/>
      <c r="C311" s="9"/>
      <c r="D311" s="9"/>
      <c r="E311" s="10"/>
      <c r="F311" s="10"/>
      <c r="G311" s="10"/>
      <c r="H311" s="10"/>
      <c r="I311" s="10"/>
      <c r="J311" s="10"/>
      <c r="K311" s="10"/>
      <c r="L311" s="10"/>
      <c r="M311" s="9"/>
      <c r="Q311" s="1" t="s">
        <v>183</v>
      </c>
    </row>
    <row r="312" spans="1:48" ht="30" customHeight="1" x14ac:dyDescent="0.3">
      <c r="A312" s="9"/>
      <c r="B312" s="9"/>
      <c r="C312" s="9"/>
      <c r="D312" s="9"/>
      <c r="E312" s="10"/>
      <c r="F312" s="10"/>
      <c r="G312" s="10"/>
      <c r="H312" s="10"/>
      <c r="I312" s="10"/>
      <c r="J312" s="10"/>
      <c r="K312" s="10"/>
      <c r="L312" s="10"/>
      <c r="M312" s="9"/>
      <c r="Q312" s="1" t="s">
        <v>183</v>
      </c>
    </row>
    <row r="313" spans="1:48" ht="30" customHeight="1" x14ac:dyDescent="0.3">
      <c r="A313" s="9"/>
      <c r="B313" s="9"/>
      <c r="C313" s="9"/>
      <c r="D313" s="9"/>
      <c r="E313" s="10"/>
      <c r="F313" s="10"/>
      <c r="G313" s="10"/>
      <c r="H313" s="10"/>
      <c r="I313" s="10"/>
      <c r="J313" s="10"/>
      <c r="K313" s="10"/>
      <c r="L313" s="10"/>
      <c r="M313" s="9"/>
      <c r="Q313" s="1" t="s">
        <v>183</v>
      </c>
    </row>
    <row r="314" spans="1:48" ht="30" customHeight="1" x14ac:dyDescent="0.3">
      <c r="A314" s="9"/>
      <c r="B314" s="9"/>
      <c r="C314" s="9"/>
      <c r="D314" s="9"/>
      <c r="E314" s="10"/>
      <c r="F314" s="10"/>
      <c r="G314" s="10"/>
      <c r="H314" s="10"/>
      <c r="I314" s="10"/>
      <c r="J314" s="10"/>
      <c r="K314" s="10"/>
      <c r="L314" s="10"/>
      <c r="M314" s="9"/>
      <c r="Q314" s="1" t="s">
        <v>183</v>
      </c>
    </row>
    <row r="315" spans="1:48" ht="30" customHeight="1" x14ac:dyDescent="0.3">
      <c r="A315" s="18" t="s">
        <v>77</v>
      </c>
      <c r="B315" s="19"/>
      <c r="C315" s="19"/>
      <c r="D315" s="19"/>
      <c r="E315" s="15"/>
      <c r="F315" s="15">
        <f>SUMIF(Q291:Q314,"010201",F291:F314)</f>
        <v>0</v>
      </c>
      <c r="G315" s="15"/>
      <c r="H315" s="15">
        <f>SUMIF(Q291:Q314,"010201",H291:H314)</f>
        <v>0</v>
      </c>
      <c r="I315" s="15"/>
      <c r="J315" s="15">
        <f>SUMIF(Q291:Q314,"010201",J291:J314)</f>
        <v>0</v>
      </c>
      <c r="K315" s="15"/>
      <c r="L315" s="15">
        <f>SUMIF(Q291:Q314,"010201",L291:L314)</f>
        <v>0</v>
      </c>
      <c r="M315" s="19"/>
      <c r="N315" t="s">
        <v>78</v>
      </c>
    </row>
    <row r="316" spans="1:48" ht="30" customHeight="1" x14ac:dyDescent="0.3">
      <c r="A316" s="20" t="s">
        <v>196</v>
      </c>
      <c r="B316" s="20" t="s">
        <v>52</v>
      </c>
      <c r="C316" s="21"/>
      <c r="D316" s="21"/>
      <c r="E316" s="22"/>
      <c r="F316" s="22"/>
      <c r="G316" s="22"/>
      <c r="H316" s="22"/>
      <c r="I316" s="22"/>
      <c r="J316" s="22"/>
      <c r="K316" s="22"/>
      <c r="L316" s="22"/>
      <c r="M316" s="21"/>
      <c r="Q316" s="1" t="s">
        <v>197</v>
      </c>
    </row>
    <row r="317" spans="1:48" ht="30" customHeight="1" x14ac:dyDescent="0.3">
      <c r="A317" s="11" t="s">
        <v>184</v>
      </c>
      <c r="B317" s="11" t="s">
        <v>185</v>
      </c>
      <c r="C317" s="11" t="s">
        <v>186</v>
      </c>
      <c r="D317" s="9">
        <v>2.2959999999999998</v>
      </c>
      <c r="E317" s="10"/>
      <c r="F317" s="10">
        <f>TRUNC(E317*D317, 0)</f>
        <v>0</v>
      </c>
      <c r="G317" s="10"/>
      <c r="H317" s="10">
        <f>TRUNC(G317*D317, 0)</f>
        <v>0</v>
      </c>
      <c r="I317" s="10"/>
      <c r="J317" s="10">
        <f>TRUNC(I317*D317, 0)</f>
        <v>0</v>
      </c>
      <c r="K317" s="10">
        <f t="shared" ref="K317:L319" si="9">TRUNC(E317+G317+I317, 0)</f>
        <v>0</v>
      </c>
      <c r="L317" s="10">
        <f t="shared" si="9"/>
        <v>0</v>
      </c>
      <c r="M317" s="11"/>
      <c r="N317" s="1" t="s">
        <v>187</v>
      </c>
      <c r="O317" s="1" t="s">
        <v>52</v>
      </c>
      <c r="P317" s="1" t="s">
        <v>52</v>
      </c>
      <c r="Q317" s="1" t="s">
        <v>197</v>
      </c>
      <c r="R317" s="1" t="s">
        <v>65</v>
      </c>
      <c r="S317" s="1" t="s">
        <v>65</v>
      </c>
      <c r="T317" s="1" t="s">
        <v>64</v>
      </c>
      <c r="AR317" s="1" t="s">
        <v>52</v>
      </c>
      <c r="AS317" s="1" t="s">
        <v>52</v>
      </c>
      <c r="AU317" s="1" t="s">
        <v>198</v>
      </c>
      <c r="AV317">
        <v>91</v>
      </c>
    </row>
    <row r="318" spans="1:48" ht="30" customHeight="1" x14ac:dyDescent="0.3">
      <c r="A318" s="11" t="s">
        <v>189</v>
      </c>
      <c r="B318" s="11" t="s">
        <v>52</v>
      </c>
      <c r="C318" s="11" t="s">
        <v>186</v>
      </c>
      <c r="D318" s="9">
        <v>2.2959999999999998</v>
      </c>
      <c r="E318" s="10"/>
      <c r="F318" s="10">
        <f>TRUNC(E318*D318, 0)</f>
        <v>0</v>
      </c>
      <c r="G318" s="10"/>
      <c r="H318" s="10">
        <f>TRUNC(G318*D318, 0)</f>
        <v>0</v>
      </c>
      <c r="I318" s="10"/>
      <c r="J318" s="10">
        <f>TRUNC(I318*D318, 0)</f>
        <v>0</v>
      </c>
      <c r="K318" s="10">
        <f t="shared" si="9"/>
        <v>0</v>
      </c>
      <c r="L318" s="10">
        <f t="shared" si="9"/>
        <v>0</v>
      </c>
      <c r="M318" s="11"/>
      <c r="N318" s="1" t="s">
        <v>190</v>
      </c>
      <c r="O318" s="1" t="s">
        <v>52</v>
      </c>
      <c r="P318" s="1" t="s">
        <v>52</v>
      </c>
      <c r="Q318" s="1" t="s">
        <v>197</v>
      </c>
      <c r="R318" s="1" t="s">
        <v>65</v>
      </c>
      <c r="S318" s="1" t="s">
        <v>65</v>
      </c>
      <c r="T318" s="1" t="s">
        <v>64</v>
      </c>
      <c r="AR318" s="1" t="s">
        <v>52</v>
      </c>
      <c r="AS318" s="1" t="s">
        <v>52</v>
      </c>
      <c r="AU318" s="1" t="s">
        <v>199</v>
      </c>
      <c r="AV318">
        <v>92</v>
      </c>
    </row>
    <row r="319" spans="1:48" ht="30" customHeight="1" x14ac:dyDescent="0.3">
      <c r="A319" s="11" t="s">
        <v>192</v>
      </c>
      <c r="B319" s="11" t="s">
        <v>193</v>
      </c>
      <c r="C319" s="11" t="s">
        <v>186</v>
      </c>
      <c r="D319" s="9">
        <v>2.2959999999999998</v>
      </c>
      <c r="E319" s="10"/>
      <c r="F319" s="10">
        <f>TRUNC(E319*D319, 0)</f>
        <v>0</v>
      </c>
      <c r="G319" s="10"/>
      <c r="H319" s="10">
        <f>TRUNC(G319*D319, 0)</f>
        <v>0</v>
      </c>
      <c r="I319" s="10"/>
      <c r="J319" s="10">
        <f>TRUNC(I319*D319, 0)</f>
        <v>0</v>
      </c>
      <c r="K319" s="10">
        <f t="shared" si="9"/>
        <v>0</v>
      </c>
      <c r="L319" s="10">
        <f t="shared" si="9"/>
        <v>0</v>
      </c>
      <c r="M319" s="11"/>
      <c r="N319" s="1" t="s">
        <v>194</v>
      </c>
      <c r="O319" s="1" t="s">
        <v>52</v>
      </c>
      <c r="P319" s="1" t="s">
        <v>52</v>
      </c>
      <c r="Q319" s="1" t="s">
        <v>197</v>
      </c>
      <c r="R319" s="1" t="s">
        <v>65</v>
      </c>
      <c r="S319" s="1" t="s">
        <v>65</v>
      </c>
      <c r="T319" s="1" t="s">
        <v>64</v>
      </c>
      <c r="AR319" s="1" t="s">
        <v>52</v>
      </c>
      <c r="AS319" s="1" t="s">
        <v>52</v>
      </c>
      <c r="AU319" s="1" t="s">
        <v>200</v>
      </c>
      <c r="AV319">
        <v>93</v>
      </c>
    </row>
    <row r="320" spans="1:48" ht="30" customHeight="1" x14ac:dyDescent="0.3">
      <c r="A320" s="9"/>
      <c r="B320" s="9"/>
      <c r="C320" s="9"/>
      <c r="D320" s="9"/>
      <c r="E320" s="10"/>
      <c r="F320" s="10"/>
      <c r="G320" s="10"/>
      <c r="H320" s="10"/>
      <c r="I320" s="10"/>
      <c r="J320" s="10"/>
      <c r="K320" s="10"/>
      <c r="L320" s="10"/>
      <c r="M320" s="9"/>
      <c r="Q320" s="1" t="s">
        <v>197</v>
      </c>
    </row>
    <row r="321" spans="1:17" ht="30" customHeight="1" x14ac:dyDescent="0.3">
      <c r="A321" s="9"/>
      <c r="B321" s="9"/>
      <c r="C321" s="9"/>
      <c r="D321" s="9"/>
      <c r="E321" s="10"/>
      <c r="F321" s="10"/>
      <c r="G321" s="10"/>
      <c r="H321" s="10"/>
      <c r="I321" s="10"/>
      <c r="J321" s="10"/>
      <c r="K321" s="10"/>
      <c r="L321" s="10"/>
      <c r="M321" s="9"/>
      <c r="Q321" s="1" t="s">
        <v>197</v>
      </c>
    </row>
    <row r="322" spans="1:17" ht="30" customHeight="1" x14ac:dyDescent="0.3">
      <c r="A322" s="9"/>
      <c r="B322" s="9"/>
      <c r="C322" s="9"/>
      <c r="D322" s="9"/>
      <c r="E322" s="10"/>
      <c r="F322" s="10"/>
      <c r="G322" s="10"/>
      <c r="H322" s="10"/>
      <c r="I322" s="10"/>
      <c r="J322" s="10"/>
      <c r="K322" s="10"/>
      <c r="L322" s="10"/>
      <c r="M322" s="9"/>
      <c r="Q322" s="1" t="s">
        <v>197</v>
      </c>
    </row>
    <row r="323" spans="1:17" ht="30" customHeight="1" x14ac:dyDescent="0.3">
      <c r="A323" s="9"/>
      <c r="B323" s="9"/>
      <c r="C323" s="9"/>
      <c r="D323" s="9"/>
      <c r="E323" s="10"/>
      <c r="F323" s="10"/>
      <c r="G323" s="10"/>
      <c r="H323" s="10"/>
      <c r="I323" s="10"/>
      <c r="J323" s="10"/>
      <c r="K323" s="10"/>
      <c r="L323" s="10"/>
      <c r="M323" s="9"/>
      <c r="Q323" s="1" t="s">
        <v>197</v>
      </c>
    </row>
    <row r="324" spans="1:17" ht="30" customHeight="1" x14ac:dyDescent="0.3">
      <c r="A324" s="9"/>
      <c r="B324" s="9"/>
      <c r="C324" s="9"/>
      <c r="D324" s="9"/>
      <c r="E324" s="10"/>
      <c r="F324" s="10"/>
      <c r="G324" s="10"/>
      <c r="H324" s="10"/>
      <c r="I324" s="10"/>
      <c r="J324" s="10"/>
      <c r="K324" s="10"/>
      <c r="L324" s="10"/>
      <c r="M324" s="9"/>
      <c r="Q324" s="1" t="s">
        <v>197</v>
      </c>
    </row>
    <row r="325" spans="1:17" ht="30" customHeight="1" x14ac:dyDescent="0.3">
      <c r="A325" s="9"/>
      <c r="B325" s="9"/>
      <c r="C325" s="9"/>
      <c r="D325" s="9"/>
      <c r="E325" s="10"/>
      <c r="F325" s="10"/>
      <c r="G325" s="10"/>
      <c r="H325" s="10"/>
      <c r="I325" s="10"/>
      <c r="J325" s="10"/>
      <c r="K325" s="10"/>
      <c r="L325" s="10"/>
      <c r="M325" s="9"/>
      <c r="Q325" s="1" t="s">
        <v>197</v>
      </c>
    </row>
    <row r="326" spans="1:17" ht="30" customHeight="1" x14ac:dyDescent="0.3">
      <c r="A326" s="9"/>
      <c r="B326" s="9"/>
      <c r="C326" s="9"/>
      <c r="D326" s="9"/>
      <c r="E326" s="10"/>
      <c r="F326" s="10"/>
      <c r="G326" s="10"/>
      <c r="H326" s="10"/>
      <c r="I326" s="10"/>
      <c r="J326" s="10"/>
      <c r="K326" s="10"/>
      <c r="L326" s="10"/>
      <c r="M326" s="9"/>
      <c r="Q326" s="1" t="s">
        <v>197</v>
      </c>
    </row>
    <row r="327" spans="1:17" ht="30" customHeight="1" x14ac:dyDescent="0.3">
      <c r="A327" s="9"/>
      <c r="B327" s="9"/>
      <c r="C327" s="9"/>
      <c r="D327" s="9"/>
      <c r="E327" s="10"/>
      <c r="F327" s="10"/>
      <c r="G327" s="10"/>
      <c r="H327" s="10"/>
      <c r="I327" s="10"/>
      <c r="J327" s="10"/>
      <c r="K327" s="10"/>
      <c r="L327" s="10"/>
      <c r="M327" s="9"/>
      <c r="Q327" s="1" t="s">
        <v>197</v>
      </c>
    </row>
    <row r="328" spans="1:17" ht="30" customHeight="1" x14ac:dyDescent="0.3">
      <c r="A328" s="9"/>
      <c r="B328" s="9"/>
      <c r="C328" s="9"/>
      <c r="D328" s="9"/>
      <c r="E328" s="10"/>
      <c r="F328" s="10"/>
      <c r="G328" s="10"/>
      <c r="H328" s="10"/>
      <c r="I328" s="10"/>
      <c r="J328" s="10"/>
      <c r="K328" s="10"/>
      <c r="L328" s="10"/>
      <c r="M328" s="9"/>
      <c r="Q328" s="1" t="s">
        <v>197</v>
      </c>
    </row>
    <row r="329" spans="1:17" ht="30" customHeight="1" x14ac:dyDescent="0.3">
      <c r="A329" s="9"/>
      <c r="B329" s="9"/>
      <c r="C329" s="9"/>
      <c r="D329" s="9"/>
      <c r="E329" s="10"/>
      <c r="F329" s="10"/>
      <c r="G329" s="10"/>
      <c r="H329" s="10"/>
      <c r="I329" s="10"/>
      <c r="J329" s="10"/>
      <c r="K329" s="10"/>
      <c r="L329" s="10"/>
      <c r="M329" s="9"/>
      <c r="Q329" s="1" t="s">
        <v>197</v>
      </c>
    </row>
    <row r="330" spans="1:17" ht="30" customHeight="1" x14ac:dyDescent="0.3">
      <c r="A330" s="9"/>
      <c r="B330" s="9"/>
      <c r="C330" s="9"/>
      <c r="D330" s="9"/>
      <c r="E330" s="10"/>
      <c r="F330" s="10"/>
      <c r="G330" s="10"/>
      <c r="H330" s="10"/>
      <c r="I330" s="10"/>
      <c r="J330" s="10"/>
      <c r="K330" s="10"/>
      <c r="L330" s="10"/>
      <c r="M330" s="9"/>
      <c r="Q330" s="1" t="s">
        <v>197</v>
      </c>
    </row>
    <row r="331" spans="1:17" ht="30" customHeight="1" x14ac:dyDescent="0.3">
      <c r="A331" s="9"/>
      <c r="B331" s="9"/>
      <c r="C331" s="9"/>
      <c r="D331" s="9"/>
      <c r="E331" s="10"/>
      <c r="F331" s="10"/>
      <c r="G331" s="10"/>
      <c r="H331" s="10"/>
      <c r="I331" s="10"/>
      <c r="J331" s="10"/>
      <c r="K331" s="10"/>
      <c r="L331" s="10"/>
      <c r="M331" s="9"/>
      <c r="Q331" s="1" t="s">
        <v>197</v>
      </c>
    </row>
    <row r="332" spans="1:17" ht="30" customHeight="1" x14ac:dyDescent="0.3">
      <c r="A332" s="9"/>
      <c r="B332" s="9"/>
      <c r="C332" s="9"/>
      <c r="D332" s="9"/>
      <c r="E332" s="10"/>
      <c r="F332" s="10"/>
      <c r="G332" s="10"/>
      <c r="H332" s="10"/>
      <c r="I332" s="10"/>
      <c r="J332" s="10"/>
      <c r="K332" s="10"/>
      <c r="L332" s="10"/>
      <c r="M332" s="9"/>
      <c r="Q332" s="1" t="s">
        <v>197</v>
      </c>
    </row>
    <row r="333" spans="1:17" ht="30" customHeight="1" x14ac:dyDescent="0.3">
      <c r="A333" s="9"/>
      <c r="B333" s="9"/>
      <c r="C333" s="9"/>
      <c r="D333" s="9"/>
      <c r="E333" s="10"/>
      <c r="F333" s="10"/>
      <c r="G333" s="10"/>
      <c r="H333" s="10"/>
      <c r="I333" s="10"/>
      <c r="J333" s="10"/>
      <c r="K333" s="10"/>
      <c r="L333" s="10"/>
      <c r="M333" s="9"/>
      <c r="Q333" s="1" t="s">
        <v>197</v>
      </c>
    </row>
    <row r="334" spans="1:17" ht="30" customHeight="1" x14ac:dyDescent="0.3">
      <c r="A334" s="9"/>
      <c r="B334" s="9"/>
      <c r="C334" s="9"/>
      <c r="D334" s="9"/>
      <c r="E334" s="10"/>
      <c r="F334" s="10"/>
      <c r="G334" s="10"/>
      <c r="H334" s="10"/>
      <c r="I334" s="10"/>
      <c r="J334" s="10"/>
      <c r="K334" s="10"/>
      <c r="L334" s="10"/>
      <c r="M334" s="9"/>
      <c r="Q334" s="1" t="s">
        <v>197</v>
      </c>
    </row>
    <row r="335" spans="1:17" ht="30" customHeight="1" x14ac:dyDescent="0.3">
      <c r="A335" s="9"/>
      <c r="B335" s="9"/>
      <c r="C335" s="9"/>
      <c r="D335" s="9"/>
      <c r="E335" s="10"/>
      <c r="F335" s="10"/>
      <c r="G335" s="10"/>
      <c r="H335" s="10"/>
      <c r="I335" s="10"/>
      <c r="J335" s="10"/>
      <c r="K335" s="10"/>
      <c r="L335" s="10"/>
      <c r="M335" s="9"/>
      <c r="Q335" s="1" t="s">
        <v>197</v>
      </c>
    </row>
    <row r="336" spans="1:17" ht="30" customHeight="1" x14ac:dyDescent="0.3">
      <c r="A336" s="9"/>
      <c r="B336" s="9"/>
      <c r="C336" s="9"/>
      <c r="D336" s="9"/>
      <c r="E336" s="10"/>
      <c r="F336" s="10"/>
      <c r="G336" s="10"/>
      <c r="H336" s="10"/>
      <c r="I336" s="10"/>
      <c r="J336" s="10"/>
      <c r="K336" s="10"/>
      <c r="L336" s="10"/>
      <c r="M336" s="9"/>
      <c r="Q336" s="1" t="s">
        <v>197</v>
      </c>
    </row>
    <row r="337" spans="1:17" ht="30" customHeight="1" x14ac:dyDescent="0.3">
      <c r="A337" s="9"/>
      <c r="B337" s="9"/>
      <c r="C337" s="9"/>
      <c r="D337" s="9"/>
      <c r="E337" s="10"/>
      <c r="F337" s="10"/>
      <c r="G337" s="10"/>
      <c r="H337" s="10"/>
      <c r="I337" s="10"/>
      <c r="J337" s="10"/>
      <c r="K337" s="10"/>
      <c r="L337" s="10"/>
      <c r="M337" s="9"/>
      <c r="Q337" s="1" t="s">
        <v>197</v>
      </c>
    </row>
    <row r="338" spans="1:17" ht="30" customHeight="1" x14ac:dyDescent="0.3">
      <c r="A338" s="9"/>
      <c r="B338" s="9"/>
      <c r="C338" s="9"/>
      <c r="D338" s="9"/>
      <c r="E338" s="10"/>
      <c r="F338" s="10"/>
      <c r="G338" s="10"/>
      <c r="H338" s="10"/>
      <c r="I338" s="10"/>
      <c r="J338" s="10"/>
      <c r="K338" s="10"/>
      <c r="L338" s="10"/>
      <c r="M338" s="9"/>
      <c r="Q338" s="1" t="s">
        <v>197</v>
      </c>
    </row>
    <row r="339" spans="1:17" ht="30" customHeight="1" x14ac:dyDescent="0.3">
      <c r="A339" s="9"/>
      <c r="B339" s="9"/>
      <c r="C339" s="9"/>
      <c r="D339" s="9"/>
      <c r="E339" s="10"/>
      <c r="F339" s="10"/>
      <c r="G339" s="10"/>
      <c r="H339" s="10"/>
      <c r="I339" s="10"/>
      <c r="J339" s="10"/>
      <c r="K339" s="10"/>
      <c r="L339" s="10"/>
      <c r="M339" s="9"/>
      <c r="Q339" s="1" t="s">
        <v>197</v>
      </c>
    </row>
    <row r="340" spans="1:17" ht="30" customHeight="1" x14ac:dyDescent="0.3">
      <c r="A340" s="9"/>
      <c r="B340" s="9"/>
      <c r="C340" s="9"/>
      <c r="D340" s="9"/>
      <c r="E340" s="10"/>
      <c r="F340" s="10"/>
      <c r="G340" s="10"/>
      <c r="H340" s="10"/>
      <c r="I340" s="10"/>
      <c r="J340" s="10"/>
      <c r="K340" s="10"/>
      <c r="L340" s="10"/>
      <c r="M340" s="9"/>
      <c r="Q340" s="1" t="s">
        <v>197</v>
      </c>
    </row>
    <row r="341" spans="1:17" ht="30" customHeight="1" x14ac:dyDescent="0.3">
      <c r="A341" s="18" t="s">
        <v>77</v>
      </c>
      <c r="B341" s="19"/>
      <c r="C341" s="19"/>
      <c r="D341" s="19"/>
      <c r="E341" s="15"/>
      <c r="F341" s="15">
        <f>SUMIF(Q317:Q340,"010202",F317:F340)</f>
        <v>0</v>
      </c>
      <c r="G341" s="15"/>
      <c r="H341" s="15">
        <f>SUMIF(Q317:Q340,"010202",H317:H340)</f>
        <v>0</v>
      </c>
      <c r="I341" s="15"/>
      <c r="J341" s="15">
        <f>SUMIF(Q317:Q340,"010202",J317:J340)</f>
        <v>0</v>
      </c>
      <c r="K341" s="15"/>
      <c r="L341" s="15">
        <f>SUMIF(Q317:Q340,"010202",L317:L340)</f>
        <v>0</v>
      </c>
      <c r="M341" s="19"/>
      <c r="N341" t="s">
        <v>78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82677165354330717" right="0.27559055118110237" top="0.51181102362204722" bottom="0.35433070866141736" header="0" footer="0"/>
  <pageSetup paperSize="9" scale="61" fitToHeight="0" orientation="landscape" r:id="rId1"/>
  <rowBreaks count="13" manualBreakCount="13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BAE94-8AD4-4958-965A-748D3CAF3170}">
  <dimension ref="A1:M43"/>
  <sheetViews>
    <sheetView workbookViewId="0">
      <selection activeCell="E28" sqref="E28"/>
    </sheetView>
  </sheetViews>
  <sheetFormatPr defaultRowHeight="16.5" x14ac:dyDescent="0.3"/>
  <sheetData>
    <row r="1" spans="1:7" x14ac:dyDescent="0.3">
      <c r="A1" t="s">
        <v>292</v>
      </c>
    </row>
    <row r="2" spans="1:7" x14ac:dyDescent="0.3">
      <c r="A2" s="1" t="s">
        <v>293</v>
      </c>
      <c r="B2" t="s">
        <v>202</v>
      </c>
      <c r="C2" s="1" t="s">
        <v>294</v>
      </c>
    </row>
    <row r="3" spans="1:7" x14ac:dyDescent="0.3">
      <c r="A3" s="1" t="s">
        <v>295</v>
      </c>
      <c r="B3" t="s">
        <v>296</v>
      </c>
    </row>
    <row r="4" spans="1:7" x14ac:dyDescent="0.3">
      <c r="A4" s="1" t="s">
        <v>297</v>
      </c>
      <c r="B4">
        <v>5</v>
      </c>
    </row>
    <row r="5" spans="1:7" x14ac:dyDescent="0.3">
      <c r="A5" s="1" t="s">
        <v>298</v>
      </c>
      <c r="B5">
        <v>5</v>
      </c>
    </row>
    <row r="6" spans="1:7" x14ac:dyDescent="0.3">
      <c r="A6" s="1" t="s">
        <v>299</v>
      </c>
      <c r="B6" t="s">
        <v>300</v>
      </c>
    </row>
    <row r="7" spans="1:7" x14ac:dyDescent="0.3">
      <c r="A7" s="1" t="s">
        <v>301</v>
      </c>
      <c r="B7" t="s">
        <v>205</v>
      </c>
      <c r="C7" t="s">
        <v>64</v>
      </c>
    </row>
    <row r="8" spans="1:7" x14ac:dyDescent="0.3">
      <c r="A8" s="1" t="s">
        <v>302</v>
      </c>
      <c r="B8" t="s">
        <v>205</v>
      </c>
      <c r="C8">
        <v>2</v>
      </c>
    </row>
    <row r="9" spans="1:7" x14ac:dyDescent="0.3">
      <c r="A9" s="1" t="s">
        <v>303</v>
      </c>
      <c r="B9" t="s">
        <v>206</v>
      </c>
      <c r="C9" t="s">
        <v>207</v>
      </c>
      <c r="D9" t="s">
        <v>208</v>
      </c>
      <c r="E9" t="s">
        <v>209</v>
      </c>
      <c r="F9" t="s">
        <v>210</v>
      </c>
      <c r="G9" t="s">
        <v>304</v>
      </c>
    </row>
    <row r="10" spans="1:7" x14ac:dyDescent="0.3">
      <c r="A10" s="1" t="s">
        <v>305</v>
      </c>
      <c r="B10">
        <v>1466</v>
      </c>
      <c r="C10">
        <v>0</v>
      </c>
      <c r="D10">
        <v>0</v>
      </c>
    </row>
    <row r="11" spans="1:7" x14ac:dyDescent="0.3">
      <c r="A11" s="1" t="s">
        <v>306</v>
      </c>
      <c r="B11" t="s">
        <v>307</v>
      </c>
      <c r="C11">
        <v>4</v>
      </c>
    </row>
    <row r="12" spans="1:7" x14ac:dyDescent="0.3">
      <c r="A12" s="1" t="s">
        <v>308</v>
      </c>
      <c r="B12" t="s">
        <v>307</v>
      </c>
      <c r="C12">
        <v>4</v>
      </c>
    </row>
    <row r="13" spans="1:7" x14ac:dyDescent="0.3">
      <c r="A13" s="1" t="s">
        <v>309</v>
      </c>
      <c r="B13" t="s">
        <v>307</v>
      </c>
      <c r="C13">
        <v>3</v>
      </c>
    </row>
    <row r="14" spans="1:7" x14ac:dyDescent="0.3">
      <c r="A14" s="1" t="s">
        <v>310</v>
      </c>
      <c r="B14" t="s">
        <v>307</v>
      </c>
      <c r="C14">
        <v>5</v>
      </c>
    </row>
    <row r="15" spans="1:7" x14ac:dyDescent="0.3">
      <c r="A15" s="1" t="s">
        <v>311</v>
      </c>
      <c r="B15" t="s">
        <v>202</v>
      </c>
      <c r="C15" t="s">
        <v>312</v>
      </c>
      <c r="D15" t="s">
        <v>312</v>
      </c>
      <c r="E15" t="s">
        <v>312</v>
      </c>
      <c r="F15">
        <v>1</v>
      </c>
    </row>
    <row r="16" spans="1:7" x14ac:dyDescent="0.3">
      <c r="A16" s="1" t="s">
        <v>313</v>
      </c>
      <c r="B16">
        <v>1.1100000000000001</v>
      </c>
      <c r="C16">
        <v>1.1200000000000001</v>
      </c>
    </row>
    <row r="17" spans="1:13" x14ac:dyDescent="0.3">
      <c r="A17" s="1" t="s">
        <v>314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315</v>
      </c>
      <c r="B18">
        <v>1.25</v>
      </c>
      <c r="C18">
        <v>1.071</v>
      </c>
    </row>
    <row r="19" spans="1:13" x14ac:dyDescent="0.3">
      <c r="A19" s="1" t="s">
        <v>316</v>
      </c>
    </row>
    <row r="20" spans="1:13" x14ac:dyDescent="0.3">
      <c r="A20" s="1" t="s">
        <v>317</v>
      </c>
      <c r="B20" s="1" t="s">
        <v>205</v>
      </c>
      <c r="C20">
        <v>1</v>
      </c>
    </row>
    <row r="21" spans="1:13" x14ac:dyDescent="0.3">
      <c r="A21" t="s">
        <v>204</v>
      </c>
      <c r="B21" t="s">
        <v>319</v>
      </c>
      <c r="C21" t="s">
        <v>320</v>
      </c>
    </row>
    <row r="22" spans="1:13" x14ac:dyDescent="0.3">
      <c r="A22">
        <v>1</v>
      </c>
      <c r="B22" s="1" t="s">
        <v>321</v>
      </c>
      <c r="C22" s="1" t="s">
        <v>224</v>
      </c>
    </row>
    <row r="23" spans="1:13" x14ac:dyDescent="0.3">
      <c r="A23">
        <v>2</v>
      </c>
      <c r="B23" s="1" t="s">
        <v>322</v>
      </c>
      <c r="C23" s="1" t="s">
        <v>323</v>
      </c>
    </row>
    <row r="24" spans="1:13" x14ac:dyDescent="0.3">
      <c r="A24">
        <v>3</v>
      </c>
      <c r="B24" s="1" t="s">
        <v>324</v>
      </c>
      <c r="C24" s="1" t="s">
        <v>325</v>
      </c>
    </row>
    <row r="25" spans="1:13" x14ac:dyDescent="0.3">
      <c r="A25">
        <v>4</v>
      </c>
      <c r="B25" s="1" t="s">
        <v>326</v>
      </c>
      <c r="C25" s="1" t="s">
        <v>327</v>
      </c>
    </row>
    <row r="26" spans="1:13" x14ac:dyDescent="0.3">
      <c r="A26">
        <v>5</v>
      </c>
      <c r="B26" s="1" t="s">
        <v>328</v>
      </c>
      <c r="C26" s="1" t="s">
        <v>52</v>
      </c>
    </row>
    <row r="27" spans="1:13" x14ac:dyDescent="0.3">
      <c r="A27">
        <v>6</v>
      </c>
      <c r="B27" s="1" t="s">
        <v>282</v>
      </c>
      <c r="C27" s="1" t="s">
        <v>281</v>
      </c>
    </row>
    <row r="28" spans="1:13" x14ac:dyDescent="0.3">
      <c r="A28">
        <v>7</v>
      </c>
      <c r="B28" s="1" t="s">
        <v>329</v>
      </c>
      <c r="C28" s="1" t="s">
        <v>52</v>
      </c>
    </row>
    <row r="29" spans="1:13" x14ac:dyDescent="0.3">
      <c r="A29">
        <v>8</v>
      </c>
      <c r="B29" s="1" t="s">
        <v>329</v>
      </c>
      <c r="C29" s="1" t="s">
        <v>52</v>
      </c>
    </row>
    <row r="30" spans="1:13" x14ac:dyDescent="0.3">
      <c r="A30">
        <v>9</v>
      </c>
      <c r="B30" s="1" t="s">
        <v>329</v>
      </c>
      <c r="C30" s="1" t="s">
        <v>52</v>
      </c>
    </row>
    <row r="31" spans="1:13" x14ac:dyDescent="0.3">
      <c r="A31" t="s">
        <v>202</v>
      </c>
      <c r="B31" s="1" t="s">
        <v>330</v>
      </c>
      <c r="C31" s="1" t="s">
        <v>52</v>
      </c>
    </row>
    <row r="32" spans="1:13" x14ac:dyDescent="0.3">
      <c r="A32" t="s">
        <v>211</v>
      </c>
      <c r="B32" s="1" t="s">
        <v>331</v>
      </c>
      <c r="C32" s="1" t="s">
        <v>52</v>
      </c>
    </row>
    <row r="33" spans="1:3" x14ac:dyDescent="0.3">
      <c r="A33" t="s">
        <v>205</v>
      </c>
      <c r="B33" s="1" t="s">
        <v>330</v>
      </c>
      <c r="C33" s="1" t="s">
        <v>52</v>
      </c>
    </row>
    <row r="34" spans="1:3" x14ac:dyDescent="0.3">
      <c r="A34" t="s">
        <v>332</v>
      </c>
      <c r="B34" s="1" t="s">
        <v>330</v>
      </c>
      <c r="C34" s="1" t="s">
        <v>52</v>
      </c>
    </row>
    <row r="35" spans="1:3" x14ac:dyDescent="0.3">
      <c r="A35" t="s">
        <v>333</v>
      </c>
      <c r="B35" s="1" t="s">
        <v>330</v>
      </c>
      <c r="C35" s="1" t="s">
        <v>52</v>
      </c>
    </row>
    <row r="36" spans="1:3" x14ac:dyDescent="0.3">
      <c r="A36" t="s">
        <v>65</v>
      </c>
      <c r="B36" s="1" t="s">
        <v>330</v>
      </c>
      <c r="C36" s="1" t="s">
        <v>52</v>
      </c>
    </row>
    <row r="37" spans="1:3" x14ac:dyDescent="0.3">
      <c r="A37" t="s">
        <v>334</v>
      </c>
      <c r="B37" s="1" t="s">
        <v>330</v>
      </c>
      <c r="C37" s="1" t="s">
        <v>52</v>
      </c>
    </row>
    <row r="38" spans="1:3" x14ac:dyDescent="0.3">
      <c r="A38" t="s">
        <v>335</v>
      </c>
      <c r="B38" s="1" t="s">
        <v>330</v>
      </c>
      <c r="C38" s="1" t="s">
        <v>52</v>
      </c>
    </row>
    <row r="39" spans="1:3" x14ac:dyDescent="0.3">
      <c r="A39" t="s">
        <v>336</v>
      </c>
      <c r="B39" s="1" t="s">
        <v>330</v>
      </c>
      <c r="C39" s="1" t="s">
        <v>52</v>
      </c>
    </row>
    <row r="40" spans="1:3" x14ac:dyDescent="0.3">
      <c r="A40" t="s">
        <v>337</v>
      </c>
      <c r="B40" s="1" t="s">
        <v>330</v>
      </c>
      <c r="C40" s="1" t="s">
        <v>52</v>
      </c>
    </row>
    <row r="43" spans="1:3" x14ac:dyDescent="0.3">
      <c r="A43" t="s">
        <v>318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2026-05-04T11:40:09Z</cp:lastPrinted>
  <dcterms:created xsi:type="dcterms:W3CDTF">2026-05-04T11:19:07Z</dcterms:created>
  <dcterms:modified xsi:type="dcterms:W3CDTF">2026-07-23T00:21:56Z</dcterms:modified>
</cp:coreProperties>
</file>